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inance\1 GAD\04 Annual Accounts\Year end and interim 2023\Quarters\Q4\"/>
    </mc:Choice>
  </mc:AlternateContent>
  <xr:revisionPtr revIDLastSave="0" documentId="13_ncr:1_{FD56EB9E-3463-42DF-A99F-5DD3077D28B6}" xr6:coauthVersionLast="47" xr6:coauthVersionMax="47" xr10:uidLastSave="{00000000-0000-0000-0000-000000000000}"/>
  <bookViews>
    <workbookView xWindow="-120" yWindow="-120" windowWidth="29040" windowHeight="15990" firstSheet="1" activeTab="1" xr2:uid="{897F3A65-1D1B-4C1F-A442-15F44E9F8D0B}"/>
  </bookViews>
  <sheets>
    <sheet name="Parameters" sheetId="5" state="hidden" r:id="rId1"/>
    <sheet name="Information" sheetId="9" r:id="rId2"/>
    <sheet name="1. Comprehensive income" sheetId="2" r:id="rId3"/>
    <sheet name="2. Financial position" sheetId="1" r:id="rId4"/>
    <sheet name="3. Cash Flows" sheetId="6" r:id="rId5"/>
    <sheet name="4. Operating segments" sheetId="8" r:id="rId6"/>
    <sheet name="Manual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6" l="1"/>
  <c r="J14" i="6"/>
  <c r="J48" i="1"/>
  <c r="J46" i="1"/>
  <c r="J38" i="1"/>
  <c r="J31" i="1"/>
  <c r="J21" i="1"/>
  <c r="J19" i="1"/>
  <c r="J13" i="1"/>
  <c r="I27" i="2"/>
  <c r="I24" i="2"/>
  <c r="I15" i="2"/>
  <c r="I21" i="2"/>
  <c r="I8" i="2"/>
  <c r="F38" i="1" l="1"/>
  <c r="I46" i="1"/>
  <c r="H46" i="1"/>
  <c r="G46" i="1"/>
  <c r="F46" i="1"/>
  <c r="E46" i="1"/>
  <c r="D46" i="1"/>
  <c r="I38" i="1"/>
  <c r="H38" i="1"/>
  <c r="G38" i="1"/>
  <c r="E38" i="1"/>
  <c r="D38" i="1"/>
  <c r="I31" i="1"/>
  <c r="H31" i="1"/>
  <c r="G31" i="1"/>
  <c r="F31" i="1"/>
  <c r="E31" i="1"/>
  <c r="D31" i="1"/>
  <c r="I19" i="1"/>
  <c r="H19" i="1"/>
  <c r="G19" i="1"/>
  <c r="F19" i="1"/>
  <c r="E19" i="1"/>
  <c r="D19" i="1"/>
  <c r="C46" i="1"/>
  <c r="C38" i="1"/>
  <c r="C31" i="1"/>
  <c r="C19" i="1"/>
  <c r="I13" i="1"/>
  <c r="H13" i="1"/>
  <c r="G13" i="1"/>
  <c r="F13" i="1"/>
  <c r="E13" i="1"/>
  <c r="D13" i="1"/>
  <c r="C13" i="1"/>
  <c r="I48" i="1"/>
  <c r="E21" i="1"/>
  <c r="G48" i="1"/>
  <c r="H48" i="1"/>
  <c r="D48" i="1"/>
  <c r="I21" i="1"/>
  <c r="D21" i="1"/>
  <c r="G21" i="1"/>
  <c r="H21" i="1"/>
  <c r="C48" i="1"/>
  <c r="E48" i="1"/>
  <c r="C21" i="1"/>
  <c r="F21" i="1"/>
  <c r="F48" i="1"/>
  <c r="N8" i="2"/>
  <c r="N15" i="2"/>
  <c r="N21" i="2"/>
  <c r="N24" i="2"/>
  <c r="L8" i="2"/>
  <c r="L15" i="2" s="1"/>
  <c r="L21" i="2" s="1"/>
  <c r="L24" i="2" s="1"/>
  <c r="L27" i="2" s="1"/>
  <c r="H8" i="2"/>
  <c r="H15" i="2"/>
  <c r="G8" i="2"/>
  <c r="G15" i="2"/>
  <c r="F8" i="2"/>
  <c r="F15" i="2"/>
  <c r="E8" i="2"/>
  <c r="E15" i="2"/>
  <c r="D8" i="2"/>
  <c r="D15" i="2"/>
  <c r="B8" i="2"/>
  <c r="B15" i="2"/>
  <c r="E21" i="2"/>
  <c r="E24" i="2"/>
  <c r="E27" i="2"/>
  <c r="F21" i="2"/>
  <c r="F24" i="2"/>
  <c r="F27" i="2"/>
  <c r="B21" i="2"/>
  <c r="B24" i="2"/>
  <c r="B27" i="2"/>
  <c r="N27" i="2"/>
  <c r="G21" i="2"/>
  <c r="G24" i="2"/>
  <c r="G27" i="2"/>
  <c r="H21" i="2"/>
  <c r="H24" i="2"/>
  <c r="H27" i="2"/>
  <c r="D21" i="2"/>
  <c r="D24" i="2"/>
  <c r="D27" i="2"/>
  <c r="C8" i="2"/>
  <c r="C15" i="2"/>
  <c r="C21" i="2"/>
  <c r="C24" i="2"/>
  <c r="C27" i="2"/>
  <c r="I45" i="6"/>
  <c r="I39" i="6"/>
  <c r="I38" i="6"/>
  <c r="J40" i="6"/>
  <c r="I41" i="6"/>
  <c r="H40" i="6"/>
  <c r="H46" i="6"/>
  <c r="J46" i="6"/>
  <c r="I40" i="6"/>
  <c r="G40" i="6"/>
  <c r="G46" i="6"/>
  <c r="G49" i="6" s="1"/>
  <c r="F46" i="6"/>
  <c r="E40" i="6"/>
  <c r="E46" i="6"/>
  <c r="D40" i="6"/>
  <c r="D46" i="6"/>
  <c r="C40" i="6"/>
  <c r="C46" i="6"/>
  <c r="D9" i="6"/>
  <c r="D14" i="6"/>
  <c r="D28" i="6"/>
  <c r="F9" i="6"/>
  <c r="F14" i="6"/>
  <c r="F28" i="6"/>
  <c r="H9" i="6"/>
  <c r="H14" i="6"/>
  <c r="H28" i="6"/>
  <c r="C9" i="6"/>
  <c r="C14" i="6"/>
  <c r="C28" i="6"/>
  <c r="G9" i="6"/>
  <c r="G14" i="6"/>
  <c r="G28" i="6"/>
  <c r="I9" i="6"/>
  <c r="I14" i="6"/>
  <c r="I28" i="6"/>
  <c r="J9" i="6"/>
  <c r="E9" i="6"/>
  <c r="E14" i="6"/>
  <c r="E28" i="6"/>
  <c r="F36" i="6"/>
  <c r="D36" i="6"/>
  <c r="H36" i="6"/>
  <c r="C36" i="6"/>
  <c r="G36" i="6"/>
  <c r="I36" i="6"/>
  <c r="J36" i="6"/>
  <c r="E36" i="6"/>
  <c r="I46" i="6"/>
  <c r="I49" i="6"/>
  <c r="H49" i="6"/>
  <c r="D49" i="6"/>
  <c r="J49" i="6" l="1"/>
</calcChain>
</file>

<file path=xl/sharedStrings.xml><?xml version="1.0" encoding="utf-8"?>
<sst xmlns="http://schemas.openxmlformats.org/spreadsheetml/2006/main" count="240" uniqueCount="172">
  <si>
    <t>Application:</t>
  </si>
  <si>
    <t>HFM11PROD_ELOPAKHFM3</t>
  </si>
  <si>
    <t>Value:</t>
  </si>
  <si>
    <t>&lt;Entity Curr Total&gt;</t>
  </si>
  <si>
    <t>ICP:</t>
  </si>
  <si>
    <t>[ICP Top]</t>
  </si>
  <si>
    <t>Scenario:</t>
  </si>
  <si>
    <t>Actual</t>
  </si>
  <si>
    <t>Year:</t>
  </si>
  <si>
    <t>View:</t>
  </si>
  <si>
    <t>YTD</t>
  </si>
  <si>
    <t>Entity:</t>
  </si>
  <si>
    <t>ALLORGEUR.LEG_EUR</t>
  </si>
  <si>
    <t>OPE_EUR.VC_EUROPE_TOTAL</t>
  </si>
  <si>
    <t>OPE_EUR.AME_EUR</t>
  </si>
  <si>
    <t>OPE_EUR</t>
  </si>
  <si>
    <t>Account:</t>
  </si>
  <si>
    <t>Custom1:</t>
  </si>
  <si>
    <t>AllCustom1</t>
  </si>
  <si>
    <t>[none]</t>
  </si>
  <si>
    <t>Custom2:</t>
  </si>
  <si>
    <t>AllCustom2</t>
  </si>
  <si>
    <t>Custom3:</t>
  </si>
  <si>
    <t>AllCustom3</t>
  </si>
  <si>
    <t>Custom4:</t>
  </si>
  <si>
    <t>AllCustom4</t>
  </si>
  <si>
    <t>Period:</t>
  </si>
  <si>
    <t>Sep</t>
  </si>
  <si>
    <t>EUR 1 000</t>
  </si>
  <si>
    <t>Quarter 1</t>
  </si>
  <si>
    <t>Quarter 2</t>
  </si>
  <si>
    <t>Quarter 3</t>
  </si>
  <si>
    <t>Quarter 4</t>
  </si>
  <si>
    <t>ELOPAK GROUP</t>
  </si>
  <si>
    <t>Year to Date</t>
  </si>
  <si>
    <t>Full year</t>
  </si>
  <si>
    <t>Revenues</t>
  </si>
  <si>
    <t xml:space="preserve">Other operating income </t>
  </si>
  <si>
    <t>Cost of materials</t>
  </si>
  <si>
    <t>Payroll expenses</t>
  </si>
  <si>
    <t xml:space="preserve">Other operating expenses </t>
  </si>
  <si>
    <t>Impairment of non-current assets</t>
  </si>
  <si>
    <t>Operating profit</t>
  </si>
  <si>
    <t>Share of net income from joint ventures</t>
  </si>
  <si>
    <t>Financial income</t>
  </si>
  <si>
    <t>Financial expenses</t>
  </si>
  <si>
    <t>Foreign exchange gain/loss</t>
  </si>
  <si>
    <t>Income tax</t>
  </si>
  <si>
    <t>Discontinued operations Russia</t>
  </si>
  <si>
    <t>Elopak shareholders</t>
  </si>
  <si>
    <t>Non-controlling interests</t>
  </si>
  <si>
    <t>Earnings per share ( EUR)</t>
  </si>
  <si>
    <t>Basic and diluted earnings per share from continuing operations</t>
  </si>
  <si>
    <t>Basic and diluted earnings per share from discontinued operations</t>
  </si>
  <si>
    <t>Basic and diluted earnings per share attributable to Elopak shareholders</t>
  </si>
  <si>
    <t xml:space="preserve"> Adjusted EBITDA</t>
  </si>
  <si>
    <t>Leverage ratio</t>
  </si>
  <si>
    <t>31.03</t>
  </si>
  <si>
    <t>30.06</t>
  </si>
  <si>
    <t>30.09</t>
  </si>
  <si>
    <t>31.12</t>
  </si>
  <si>
    <t>Development cost and other intangible assets</t>
  </si>
  <si>
    <t>Deferred tax assets</t>
  </si>
  <si>
    <t>Goodwill</t>
  </si>
  <si>
    <t>Property, plant and equipment</t>
  </si>
  <si>
    <t>Right-of-use assets</t>
  </si>
  <si>
    <t xml:space="preserve">Investment in joint ventures </t>
  </si>
  <si>
    <t>Other non-current assets</t>
  </si>
  <si>
    <t>Total non - current assets</t>
  </si>
  <si>
    <t>Inventory</t>
  </si>
  <si>
    <t>Trade receivables</t>
  </si>
  <si>
    <t>Other current assets</t>
  </si>
  <si>
    <t>Cash and cash equivalents</t>
  </si>
  <si>
    <t>Total current assets</t>
  </si>
  <si>
    <t>Total assets</t>
  </si>
  <si>
    <t>Share capital</t>
  </si>
  <si>
    <t>Other paid-in capital</t>
  </si>
  <si>
    <t>Currency translation reserve</t>
  </si>
  <si>
    <t>Cash flow hedge reserve</t>
  </si>
  <si>
    <t>Retained earnings</t>
  </si>
  <si>
    <t>Attributable to Elopak shareholders</t>
  </si>
  <si>
    <t>Non-controlling interest</t>
  </si>
  <si>
    <t>Total equity</t>
  </si>
  <si>
    <t>Pension liabilities</t>
  </si>
  <si>
    <t>Deferred taxes</t>
  </si>
  <si>
    <t>Non-current liabilities to financial institutions</t>
  </si>
  <si>
    <t>Non-current lease liabilities</t>
  </si>
  <si>
    <t>Other non-current liabilities</t>
  </si>
  <si>
    <t>Total non-current liabilities</t>
  </si>
  <si>
    <t>Current liabilities to financial institutions</t>
  </si>
  <si>
    <t>Trade payables</t>
  </si>
  <si>
    <t>Taxes payable</t>
  </si>
  <si>
    <t>Public duties payable</t>
  </si>
  <si>
    <t>Current lease liabilities</t>
  </si>
  <si>
    <t>Other current liabilities</t>
  </si>
  <si>
    <t>Total current liabilities</t>
  </si>
  <si>
    <t>Total equity and liabilities</t>
  </si>
  <si>
    <t>Profit before tax from:</t>
  </si>
  <si>
    <t xml:space="preserve">     Continuing operations</t>
  </si>
  <si>
    <t xml:space="preserve">     Discontinued operations </t>
  </si>
  <si>
    <t>Profit before tax (including discontinued operations)</t>
  </si>
  <si>
    <t>Interest to financial institutions</t>
  </si>
  <si>
    <t>Lease liability interest</t>
  </si>
  <si>
    <t xml:space="preserve">Profit before tax and interest paid </t>
  </si>
  <si>
    <t>Depreciation, amortization and impairment losses</t>
  </si>
  <si>
    <t>Income from joint ventures</t>
  </si>
  <si>
    <t>Net gain(-)/loss on sale of non-current assets</t>
  </si>
  <si>
    <t>Income taxes paid</t>
  </si>
  <si>
    <t>Change in trade receivables</t>
  </si>
  <si>
    <t>Change in other current  assets</t>
  </si>
  <si>
    <t>Change in inventories</t>
  </si>
  <si>
    <t>Change in trade payables</t>
  </si>
  <si>
    <t xml:space="preserve">Change in other current liabilities </t>
  </si>
  <si>
    <t>Change in net pension liabilities</t>
  </si>
  <si>
    <t>Net cashflow from operating activities</t>
  </si>
  <si>
    <t>Purchase of non-current assets</t>
  </si>
  <si>
    <t>Acquisition of subsidiaries and joint ventures</t>
  </si>
  <si>
    <t>Proceeds from sale of non-current assets</t>
  </si>
  <si>
    <t>Proceeds from sale of financial assets and businesses</t>
  </si>
  <si>
    <t>Dividend from joint ventures</t>
  </si>
  <si>
    <t>Change in other non-current assets</t>
  </si>
  <si>
    <t>Net cash flow from investing activities</t>
  </si>
  <si>
    <t>Proceeds of loans from financial institutions</t>
  </si>
  <si>
    <t>Repayment of loans from financial institutions</t>
  </si>
  <si>
    <t>Lease payments</t>
  </si>
  <si>
    <t>Dividend paid to equity holders of Elopak ASA</t>
  </si>
  <si>
    <t>Purchase of treasury shares</t>
  </si>
  <si>
    <t>Net cash flow from financing activities</t>
  </si>
  <si>
    <t xml:space="preserve">Effects of exchange rate changes on cash and cash equivalents </t>
  </si>
  <si>
    <t>Net change in cash and cash equivalents</t>
  </si>
  <si>
    <t>Cash and cash equivalents at the beginning of the year</t>
  </si>
  <si>
    <t>Cash and cash equivalents at the end of the period</t>
  </si>
  <si>
    <t>Cash flow</t>
  </si>
  <si>
    <t>Corrected for IRS in 2023 Sep</t>
  </si>
  <si>
    <t>Hyperion</t>
  </si>
  <si>
    <t>Account description</t>
  </si>
  <si>
    <t>SAP</t>
  </si>
  <si>
    <t>Amounts</t>
  </si>
  <si>
    <t>The unerlying calculation could be found in this link below:</t>
  </si>
  <si>
    <t>Interests receivables external</t>
  </si>
  <si>
    <t>S:\Finance\1 GAD\01 Consolidation\Actual\2023 Actual\09 Sep\Journals\Cashflow\IRS</t>
  </si>
  <si>
    <t>Interests payables external</t>
  </si>
  <si>
    <t>Hedge revaluation short term</t>
  </si>
  <si>
    <t>Accrued income short term</t>
  </si>
  <si>
    <t>Accrued interest</t>
  </si>
  <si>
    <t>Bank accounts</t>
  </si>
  <si>
    <t>Plug to correct for Treasury shares purchased</t>
  </si>
  <si>
    <t>FRP</t>
  </si>
  <si>
    <t>"Principal portion" from "Cash flow journals/CF60"</t>
  </si>
  <si>
    <t>Total income</t>
  </si>
  <si>
    <t>Depreciation and amortization expenses</t>
  </si>
  <si>
    <t>Profit/loss</t>
  </si>
  <si>
    <t>Profit/loss from continuing operations</t>
  </si>
  <si>
    <t>Profit/loss before tax from continuing operations</t>
  </si>
  <si>
    <t>Profit/loss attributable to:</t>
  </si>
  <si>
    <t>EBITDA</t>
  </si>
  <si>
    <t>Purchase and payment to non-controlling interests</t>
  </si>
  <si>
    <t>Capital increase</t>
  </si>
  <si>
    <t>OPERATING SEGMENTS</t>
  </si>
  <si>
    <t>EMEA</t>
  </si>
  <si>
    <t>Americas</t>
  </si>
  <si>
    <t>Other and eliminations</t>
  </si>
  <si>
    <t>Group</t>
  </si>
  <si>
    <t>Operating expenses</t>
  </si>
  <si>
    <t>Depreciation and amortization</t>
  </si>
  <si>
    <t>Impairment</t>
  </si>
  <si>
    <t>Adjusted EBITDA</t>
  </si>
  <si>
    <t>CONSOLIDATED 
STATEMENT OF FINANCIAL POSITION</t>
  </si>
  <si>
    <t>CONSOLIDATED STATEMENT OF COMPREHENSIVE INCOME</t>
  </si>
  <si>
    <t>CONSOLIDATED 
STATEMENT OF CASH FLOWS</t>
  </si>
  <si>
    <t xml:space="preserve">Net unrealized currency gain(-)/loss </t>
  </si>
  <si>
    <t>Net gains(-), losses from disposals, impairments and change in fair value of financial assets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</si>
</sst>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1" fillId="0" borderId="0"/>
  </cellStyleXfs>
  <cellXfs count="20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165" fontId="0" fillId="0" borderId="0" xfId="1" applyFont="1"/>
    <xf numFmtId="166" fontId="0" fillId="0" borderId="0" xfId="1" applyNumberFormat="1" applyFont="1"/>
    <xf numFmtId="0" fontId="0" fillId="0" borderId="0" xfId="0" applyAlignment="1">
      <alignment horizontal="right"/>
    </xf>
    <xf numFmtId="166" fontId="0" fillId="0" borderId="0" xfId="1" applyNumberFormat="1" applyFont="1" applyAlignment="1">
      <alignment horizontal="right"/>
    </xf>
    <xf numFmtId="166" fontId="2" fillId="0" borderId="0" xfId="1" applyNumberFormat="1" applyFont="1" applyAlignment="1">
      <alignment horizontal="right"/>
    </xf>
    <xf numFmtId="0" fontId="4" fillId="0" borderId="0" xfId="0" applyFont="1"/>
    <xf numFmtId="0" fontId="0" fillId="3" borderId="0" xfId="0" applyFill="1"/>
    <xf numFmtId="166" fontId="1" fillId="0" borderId="0" xfId="1" applyNumberFormat="1" applyFont="1" applyAlignment="1">
      <alignment horizontal="right"/>
    </xf>
    <xf numFmtId="0" fontId="0" fillId="0" borderId="1" xfId="0" applyBorder="1" applyAlignment="1">
      <alignment horizontal="center"/>
    </xf>
    <xf numFmtId="166" fontId="0" fillId="0" borderId="1" xfId="1" applyNumberFormat="1" applyFont="1" applyBorder="1" applyAlignment="1">
      <alignment horizontal="right"/>
    </xf>
    <xf numFmtId="166" fontId="2" fillId="0" borderId="1" xfId="1" applyNumberFormat="1" applyFont="1" applyBorder="1" applyAlignment="1">
      <alignment horizontal="right"/>
    </xf>
    <xf numFmtId="166" fontId="1" fillId="0" borderId="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166" fontId="0" fillId="0" borderId="0" xfId="1" applyNumberFormat="1" applyFont="1" applyBorder="1" applyAlignment="1">
      <alignment horizontal="right"/>
    </xf>
    <xf numFmtId="0" fontId="0" fillId="0" borderId="4" xfId="0" applyBorder="1"/>
    <xf numFmtId="166" fontId="0" fillId="2" borderId="0" xfId="1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right"/>
    </xf>
    <xf numFmtId="0" fontId="7" fillId="0" borderId="0" xfId="2" quotePrefix="1" applyFont="1" applyAlignment="1">
      <alignment horizontal="center"/>
    </xf>
    <xf numFmtId="0" fontId="7" fillId="0" borderId="1" xfId="2" quotePrefix="1" applyFont="1" applyBorder="1" applyAlignment="1">
      <alignment horizontal="center"/>
    </xf>
    <xf numFmtId="0" fontId="7" fillId="0" borderId="5" xfId="2" quotePrefix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66" fontId="0" fillId="0" borderId="5" xfId="1" applyNumberFormat="1" applyFont="1" applyBorder="1" applyAlignment="1">
      <alignment horizontal="right"/>
    </xf>
    <xf numFmtId="0" fontId="2" fillId="0" borderId="2" xfId="0" applyFont="1" applyBorder="1" applyAlignment="1">
      <alignment wrapText="1"/>
    </xf>
    <xf numFmtId="0" fontId="2" fillId="0" borderId="7" xfId="0" applyFont="1" applyBorder="1"/>
    <xf numFmtId="166" fontId="2" fillId="0" borderId="0" xfId="1" applyNumberFormat="1" applyFont="1" applyBorder="1" applyAlignment="1">
      <alignment horizontal="right"/>
    </xf>
    <xf numFmtId="166" fontId="2" fillId="0" borderId="5" xfId="1" applyNumberFormat="1" applyFont="1" applyBorder="1" applyAlignment="1">
      <alignment horizontal="right"/>
    </xf>
    <xf numFmtId="166" fontId="2" fillId="2" borderId="0" xfId="1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166" fontId="1" fillId="0" borderId="0" xfId="1" applyNumberFormat="1" applyFont="1" applyBorder="1" applyAlignment="1">
      <alignment horizontal="right"/>
    </xf>
    <xf numFmtId="166" fontId="1" fillId="0" borderId="5" xfId="1" applyNumberFormat="1" applyFont="1" applyBorder="1" applyAlignment="1">
      <alignment horizontal="right"/>
    </xf>
    <xf numFmtId="0" fontId="0" fillId="0" borderId="0" xfId="0" applyAlignment="1">
      <alignment vertical="top"/>
    </xf>
    <xf numFmtId="166" fontId="0" fillId="3" borderId="0" xfId="4" applyNumberFormat="1" applyFont="1" applyFill="1" applyAlignment="1">
      <alignment vertical="top"/>
    </xf>
    <xf numFmtId="166" fontId="0" fillId="4" borderId="0" xfId="4" applyNumberFormat="1" applyFont="1" applyFill="1" applyAlignment="1">
      <alignment vertical="top"/>
    </xf>
    <xf numFmtId="166" fontId="0" fillId="0" borderId="0" xfId="4" applyNumberFormat="1" applyFont="1" applyAlignment="1">
      <alignment vertical="top"/>
    </xf>
    <xf numFmtId="166" fontId="0" fillId="0" borderId="0" xfId="0" applyNumberFormat="1" applyAlignment="1">
      <alignment vertical="top"/>
    </xf>
    <xf numFmtId="166" fontId="0" fillId="0" borderId="0" xfId="1" applyNumberFormat="1" applyFont="1" applyFill="1" applyBorder="1" applyAlignment="1">
      <alignment horizontal="right"/>
    </xf>
    <xf numFmtId="166" fontId="2" fillId="0" borderId="0" xfId="0" applyNumberFormat="1" applyFont="1"/>
    <xf numFmtId="166" fontId="0" fillId="0" borderId="5" xfId="1" applyNumberFormat="1" applyFont="1" applyFill="1" applyBorder="1" applyAlignment="1">
      <alignment horizontal="right"/>
    </xf>
    <xf numFmtId="166" fontId="0" fillId="0" borderId="1" xfId="1" applyNumberFormat="1" applyFont="1" applyFill="1" applyBorder="1" applyAlignment="1">
      <alignment horizontal="right"/>
    </xf>
    <xf numFmtId="166" fontId="2" fillId="0" borderId="5" xfId="0" applyNumberFormat="1" applyFont="1" applyBorder="1"/>
    <xf numFmtId="166" fontId="2" fillId="0" borderId="1" xfId="0" applyNumberFormat="1" applyFont="1" applyBorder="1"/>
    <xf numFmtId="0" fontId="7" fillId="0" borderId="0" xfId="0" applyFont="1"/>
    <xf numFmtId="0" fontId="0" fillId="5" borderId="0" xfId="0" applyFill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5" xfId="0" applyBorder="1" applyAlignment="1">
      <alignment horizontal="right"/>
    </xf>
    <xf numFmtId="0" fontId="2" fillId="5" borderId="2" xfId="0" applyFont="1" applyFill="1" applyBorder="1"/>
    <xf numFmtId="0" fontId="2" fillId="5" borderId="0" xfId="0" applyFont="1" applyFill="1"/>
    <xf numFmtId="0" fontId="0" fillId="5" borderId="2" xfId="0" applyFill="1" applyBorder="1"/>
    <xf numFmtId="166" fontId="0" fillId="0" borderId="0" xfId="0" applyNumberFormat="1"/>
    <xf numFmtId="0" fontId="0" fillId="5" borderId="5" xfId="0" applyFill="1" applyBorder="1" applyAlignment="1">
      <alignment horizontal="right"/>
    </xf>
    <xf numFmtId="0" fontId="0" fillId="0" borderId="12" xfId="0" applyBorder="1"/>
    <xf numFmtId="0" fontId="0" fillId="0" borderId="14" xfId="0" applyBorder="1"/>
    <xf numFmtId="2" fontId="0" fillId="0" borderId="0" xfId="0" applyNumberFormat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2" borderId="0" xfId="0" applyNumberFormat="1" applyFill="1" applyAlignment="1">
      <alignment horizontal="right"/>
    </xf>
    <xf numFmtId="2" fontId="0" fillId="2" borderId="2" xfId="0" applyNumberFormat="1" applyFill="1" applyBorder="1" applyAlignment="1">
      <alignment horizontal="right"/>
    </xf>
    <xf numFmtId="166" fontId="2" fillId="0" borderId="0" xfId="1" applyNumberFormat="1" applyFont="1" applyBorder="1"/>
    <xf numFmtId="166" fontId="2" fillId="5" borderId="0" xfId="1" applyNumberFormat="1" applyFont="1" applyFill="1" applyBorder="1"/>
    <xf numFmtId="166" fontId="2" fillId="0" borderId="5" xfId="1" applyNumberFormat="1" applyFont="1" applyBorder="1"/>
    <xf numFmtId="0" fontId="2" fillId="0" borderId="6" xfId="0" applyFont="1" applyBorder="1"/>
    <xf numFmtId="0" fontId="0" fillId="2" borderId="0" xfId="0" applyFill="1"/>
    <xf numFmtId="166" fontId="2" fillId="2" borderId="0" xfId="1" applyNumberFormat="1" applyFont="1" applyFill="1" applyBorder="1"/>
    <xf numFmtId="0" fontId="2" fillId="2" borderId="2" xfId="0" applyFont="1" applyFill="1" applyBorder="1"/>
    <xf numFmtId="0" fontId="7" fillId="2" borderId="0" xfId="2" quotePrefix="1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167" fontId="2" fillId="2" borderId="2" xfId="1" applyNumberFormat="1" applyFont="1" applyFill="1" applyBorder="1" applyAlignment="1">
      <alignment horizontal="right"/>
    </xf>
    <xf numFmtId="3" fontId="0" fillId="5" borderId="0" xfId="1" applyNumberFormat="1" applyFont="1" applyFill="1" applyAlignment="1">
      <alignment horizontal="right"/>
    </xf>
    <xf numFmtId="3" fontId="0" fillId="5" borderId="0" xfId="1" applyNumberFormat="1" applyFont="1" applyFill="1" applyBorder="1" applyAlignment="1">
      <alignment horizontal="right"/>
    </xf>
    <xf numFmtId="3" fontId="0" fillId="5" borderId="5" xfId="1" applyNumberFormat="1" applyFont="1" applyFill="1" applyBorder="1" applyAlignment="1">
      <alignment horizontal="right"/>
    </xf>
    <xf numFmtId="3" fontId="2" fillId="5" borderId="2" xfId="1" applyNumberFormat="1" applyFont="1" applyFill="1" applyBorder="1" applyAlignment="1">
      <alignment horizontal="right"/>
    </xf>
    <xf numFmtId="3" fontId="2" fillId="5" borderId="6" xfId="1" applyNumberFormat="1" applyFont="1" applyFill="1" applyBorder="1" applyAlignment="1">
      <alignment horizontal="right"/>
    </xf>
    <xf numFmtId="3" fontId="0" fillId="5" borderId="0" xfId="0" applyNumberFormat="1" applyFill="1" applyAlignment="1">
      <alignment horizontal="right"/>
    </xf>
    <xf numFmtId="3" fontId="0" fillId="5" borderId="5" xfId="0" applyNumberForma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3" fontId="2" fillId="5" borderId="6" xfId="0" applyNumberFormat="1" applyFont="1" applyFill="1" applyBorder="1" applyAlignment="1">
      <alignment horizontal="right"/>
    </xf>
    <xf numFmtId="3" fontId="1" fillId="5" borderId="0" xfId="1" applyNumberFormat="1" applyFont="1" applyFill="1" applyAlignment="1">
      <alignment horizontal="right"/>
    </xf>
    <xf numFmtId="3" fontId="1" fillId="5" borderId="0" xfId="1" applyNumberFormat="1" applyFont="1" applyFill="1" applyBorder="1" applyAlignment="1">
      <alignment horizontal="right"/>
    </xf>
    <xf numFmtId="3" fontId="1" fillId="5" borderId="5" xfId="1" applyNumberFormat="1" applyFont="1" applyFill="1" applyBorder="1" applyAlignment="1">
      <alignment horizontal="right"/>
    </xf>
    <xf numFmtId="3" fontId="0" fillId="5" borderId="4" xfId="0" applyNumberFormat="1" applyFill="1" applyBorder="1" applyAlignment="1">
      <alignment horizontal="right"/>
    </xf>
    <xf numFmtId="3" fontId="0" fillId="5" borderId="10" xfId="0" applyNumberFormat="1" applyFill="1" applyBorder="1" applyAlignment="1">
      <alignment horizontal="right"/>
    </xf>
    <xf numFmtId="3" fontId="0" fillId="5" borderId="2" xfId="1" applyNumberFormat="1" applyFont="1" applyFill="1" applyBorder="1" applyAlignment="1">
      <alignment horizontal="right"/>
    </xf>
    <xf numFmtId="3" fontId="0" fillId="5" borderId="6" xfId="1" applyNumberFormat="1" applyFont="1" applyFill="1" applyBorder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2" fillId="2" borderId="2" xfId="1" applyNumberFormat="1" applyFont="1" applyFill="1" applyBorder="1" applyAlignment="1">
      <alignment horizontal="right"/>
    </xf>
    <xf numFmtId="3" fontId="0" fillId="2" borderId="0" xfId="0" applyNumberFormat="1" applyFill="1" applyAlignment="1">
      <alignment horizontal="right"/>
    </xf>
    <xf numFmtId="3" fontId="0" fillId="2" borderId="0" xfId="1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3" fontId="1" fillId="2" borderId="0" xfId="1" applyNumberFormat="1" applyFont="1" applyFill="1" applyAlignment="1">
      <alignment horizontal="right"/>
    </xf>
    <xf numFmtId="3" fontId="0" fillId="2" borderId="4" xfId="0" applyNumberFormat="1" applyFill="1" applyBorder="1" applyAlignment="1">
      <alignment horizontal="right"/>
    </xf>
    <xf numFmtId="3" fontId="0" fillId="2" borderId="2" xfId="1" applyNumberFormat="1" applyFont="1" applyFill="1" applyBorder="1" applyAlignment="1">
      <alignment horizontal="right"/>
    </xf>
    <xf numFmtId="3" fontId="0" fillId="0" borderId="1" xfId="1" applyNumberFormat="1" applyFont="1" applyBorder="1" applyAlignment="1">
      <alignment horizontal="right"/>
    </xf>
    <xf numFmtId="3" fontId="0" fillId="0" borderId="5" xfId="1" applyNumberFormat="1" applyFont="1" applyBorder="1" applyAlignment="1">
      <alignment horizontal="right"/>
    </xf>
    <xf numFmtId="3" fontId="0" fillId="0" borderId="0" xfId="1" applyNumberFormat="1" applyFont="1" applyBorder="1" applyAlignment="1">
      <alignment horizontal="right"/>
    </xf>
    <xf numFmtId="3" fontId="0" fillId="0" borderId="0" xfId="1" applyNumberFormat="1" applyFont="1" applyAlignment="1">
      <alignment horizontal="right"/>
    </xf>
    <xf numFmtId="3" fontId="2" fillId="0" borderId="6" xfId="1" applyNumberFormat="1" applyFont="1" applyBorder="1" applyAlignment="1">
      <alignment horizontal="right"/>
    </xf>
    <xf numFmtId="3" fontId="2" fillId="0" borderId="2" xfId="1" applyNumberFormat="1" applyFont="1" applyBorder="1" applyAlignment="1">
      <alignment horizontal="right"/>
    </xf>
    <xf numFmtId="3" fontId="2" fillId="0" borderId="3" xfId="1" applyNumberFormat="1" applyFont="1" applyBorder="1" applyAlignment="1">
      <alignment horizontal="right"/>
    </xf>
    <xf numFmtId="3" fontId="0" fillId="0" borderId="5" xfId="0" applyNumberFormat="1" applyBorder="1"/>
    <xf numFmtId="3" fontId="0" fillId="0" borderId="0" xfId="0" applyNumberFormat="1"/>
    <xf numFmtId="3" fontId="0" fillId="0" borderId="1" xfId="0" applyNumberFormat="1" applyBorder="1"/>
    <xf numFmtId="3" fontId="0" fillId="0" borderId="12" xfId="0" applyNumberFormat="1" applyBorder="1"/>
    <xf numFmtId="3" fontId="2" fillId="0" borderId="8" xfId="1" applyNumberFormat="1" applyFont="1" applyBorder="1" applyAlignment="1">
      <alignment horizontal="right"/>
    </xf>
    <xf numFmtId="3" fontId="2" fillId="0" borderId="7" xfId="1" applyNumberFormat="1" applyFont="1" applyBorder="1" applyAlignment="1">
      <alignment horizontal="right"/>
    </xf>
    <xf numFmtId="3" fontId="2" fillId="0" borderId="9" xfId="1" applyNumberFormat="1" applyFont="1" applyBorder="1" applyAlignment="1">
      <alignment horizontal="right"/>
    </xf>
    <xf numFmtId="3" fontId="2" fillId="2" borderId="7" xfId="1" applyNumberFormat="1" applyFont="1" applyFill="1" applyBorder="1" applyAlignment="1">
      <alignment horizontal="right"/>
    </xf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2" borderId="14" xfId="1" applyNumberFormat="1" applyFont="1" applyFill="1" applyBorder="1" applyAlignment="1">
      <alignment horizontal="right"/>
    </xf>
    <xf numFmtId="3" fontId="0" fillId="0" borderId="11" xfId="0" applyNumberFormat="1" applyBorder="1"/>
    <xf numFmtId="3" fontId="0" fillId="0" borderId="16" xfId="0" applyNumberFormat="1" applyBorder="1"/>
    <xf numFmtId="3" fontId="0" fillId="2" borderId="12" xfId="1" applyNumberFormat="1" applyFont="1" applyFill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2" borderId="0" xfId="0" applyNumberFormat="1" applyFill="1" applyBorder="1" applyAlignment="1">
      <alignment horizontal="right"/>
    </xf>
    <xf numFmtId="0" fontId="0" fillId="0" borderId="0" xfId="0" applyBorder="1"/>
    <xf numFmtId="166" fontId="2" fillId="5" borderId="0" xfId="0" applyNumberFormat="1" applyFont="1" applyFill="1" applyBorder="1" applyAlignment="1">
      <alignment horizontal="right"/>
    </xf>
    <xf numFmtId="166" fontId="2" fillId="2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0" fillId="0" borderId="0" xfId="0" applyFill="1"/>
    <xf numFmtId="166" fontId="0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horizontal="right"/>
    </xf>
    <xf numFmtId="166" fontId="0" fillId="0" borderId="5" xfId="1" applyNumberFormat="1" applyFont="1" applyBorder="1"/>
    <xf numFmtId="166" fontId="2" fillId="0" borderId="0" xfId="1" applyNumberFormat="1" applyFo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10" xfId="0" applyBorder="1"/>
    <xf numFmtId="166" fontId="7" fillId="0" borderId="0" xfId="1" applyNumberFormat="1" applyFont="1"/>
    <xf numFmtId="166" fontId="7" fillId="0" borderId="0" xfId="1" applyNumberFormat="1" applyFont="1" applyAlignment="1">
      <alignment horizontal="right"/>
    </xf>
    <xf numFmtId="0" fontId="7" fillId="0" borderId="0" xfId="0" applyFont="1" applyBorder="1"/>
    <xf numFmtId="166" fontId="8" fillId="0" borderId="0" xfId="1" applyNumberFormat="1" applyFont="1"/>
    <xf numFmtId="166" fontId="8" fillId="0" borderId="0" xfId="1" applyNumberFormat="1" applyFont="1" applyAlignment="1">
      <alignment horizontal="right"/>
    </xf>
    <xf numFmtId="166" fontId="0" fillId="0" borderId="0" xfId="1" applyNumberFormat="1" applyFont="1" applyBorder="1"/>
    <xf numFmtId="166" fontId="1" fillId="0" borderId="0" xfId="1" applyNumberFormat="1" applyFont="1" applyBorder="1"/>
    <xf numFmtId="16" fontId="7" fillId="2" borderId="0" xfId="2" quotePrefix="1" applyNumberFormat="1" applyFont="1" applyFill="1" applyAlignment="1">
      <alignment horizontal="center"/>
    </xf>
    <xf numFmtId="0" fontId="4" fillId="0" borderId="0" xfId="0" applyFont="1" applyFill="1"/>
    <xf numFmtId="0" fontId="7" fillId="0" borderId="0" xfId="2" quotePrefix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 applyBorder="1" applyAlignment="1">
      <alignment horizontal="right"/>
    </xf>
    <xf numFmtId="3" fontId="2" fillId="0" borderId="2" xfId="1" applyNumberFormat="1" applyFont="1" applyFill="1" applyBorder="1" applyAlignment="1">
      <alignment horizontal="right"/>
    </xf>
    <xf numFmtId="3" fontId="2" fillId="0" borderId="7" xfId="1" applyNumberFormat="1" applyFont="1" applyFill="1" applyBorder="1" applyAlignment="1">
      <alignment horizontal="right"/>
    </xf>
    <xf numFmtId="3" fontId="0" fillId="0" borderId="14" xfId="1" applyNumberFormat="1" applyFont="1" applyFill="1" applyBorder="1" applyAlignment="1">
      <alignment horizontal="right"/>
    </xf>
    <xf numFmtId="3" fontId="0" fillId="0" borderId="12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166" fontId="2" fillId="0" borderId="0" xfId="1" applyNumberFormat="1" applyFont="1" applyFill="1" applyBorder="1" applyAlignment="1">
      <alignment horizontal="right"/>
    </xf>
    <xf numFmtId="166" fontId="1" fillId="0" borderId="0" xfId="1" applyNumberFormat="1" applyFont="1" applyFill="1" applyBorder="1" applyAlignment="1">
      <alignment horizontal="right"/>
    </xf>
    <xf numFmtId="166" fontId="1" fillId="0" borderId="0" xfId="1" applyNumberFormat="1" applyFont="1"/>
    <xf numFmtId="166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3" fontId="1" fillId="0" borderId="0" xfId="1" applyNumberFormat="1" applyFont="1" applyFill="1" applyAlignment="1">
      <alignment horizontal="right"/>
    </xf>
    <xf numFmtId="3" fontId="0" fillId="0" borderId="4" xfId="0" applyNumberForma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0" fillId="0" borderId="2" xfId="1" applyNumberFormat="1" applyFont="1" applyFill="1" applyBorder="1" applyAlignment="1">
      <alignment horizontal="right"/>
    </xf>
    <xf numFmtId="2" fontId="0" fillId="0" borderId="0" xfId="0" applyNumberFormat="1" applyFill="1" applyAlignment="1">
      <alignment horizontal="right"/>
    </xf>
    <xf numFmtId="2" fontId="0" fillId="0" borderId="2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6" fontId="2" fillId="0" borderId="0" xfId="1" applyNumberFormat="1" applyFont="1" applyFill="1" applyBorder="1"/>
    <xf numFmtId="0" fontId="2" fillId="0" borderId="2" xfId="0" applyFont="1" applyFill="1" applyBorder="1"/>
    <xf numFmtId="164" fontId="0" fillId="0" borderId="0" xfId="1" applyNumberFormat="1" applyFont="1" applyFill="1" applyBorder="1" applyAlignment="1">
      <alignment horizontal="right"/>
    </xf>
    <xf numFmtId="164" fontId="0" fillId="2" borderId="0" xfId="1" applyNumberFormat="1" applyFont="1" applyFill="1" applyBorder="1" applyAlignment="1">
      <alignment horizontal="right"/>
    </xf>
    <xf numFmtId="164" fontId="0" fillId="5" borderId="5" xfId="1" applyNumberFormat="1" applyFont="1" applyFill="1" applyBorder="1" applyAlignment="1">
      <alignment horizontal="right"/>
    </xf>
    <xf numFmtId="164" fontId="0" fillId="5" borderId="0" xfId="1" applyNumberFormat="1" applyFont="1" applyFill="1" applyBorder="1" applyAlignment="1">
      <alignment horizontal="right"/>
    </xf>
    <xf numFmtId="164" fontId="0" fillId="5" borderId="2" xfId="1" applyNumberFormat="1" applyFont="1" applyFill="1" applyBorder="1" applyAlignment="1">
      <alignment horizontal="right"/>
    </xf>
    <xf numFmtId="166" fontId="0" fillId="2" borderId="0" xfId="1" applyNumberFormat="1" applyFont="1" applyFill="1" applyBorder="1"/>
    <xf numFmtId="166" fontId="0" fillId="2" borderId="0" xfId="1" applyNumberFormat="1" applyFont="1" applyFill="1" applyAlignment="1">
      <alignment horizontal="right"/>
    </xf>
    <xf numFmtId="166" fontId="0" fillId="2" borderId="0" xfId="1" applyNumberFormat="1" applyFont="1" applyFill="1"/>
    <xf numFmtId="166" fontId="2" fillId="2" borderId="0" xfId="1" applyNumberFormat="1" applyFont="1" applyFill="1"/>
    <xf numFmtId="0" fontId="0" fillId="0" borderId="0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67" fontId="2" fillId="0" borderId="2" xfId="1" applyNumberFormat="1" applyFont="1" applyFill="1" applyBorder="1" applyAlignment="1">
      <alignment horizontal="right"/>
    </xf>
    <xf numFmtId="3" fontId="2" fillId="5" borderId="0" xfId="1" applyNumberFormat="1" applyFont="1" applyFill="1" applyBorder="1" applyAlignment="1">
      <alignment horizontal="right"/>
    </xf>
    <xf numFmtId="3" fontId="0" fillId="5" borderId="0" xfId="0" applyNumberFormat="1" applyFill="1" applyBorder="1" applyAlignment="1">
      <alignment horizontal="right"/>
    </xf>
    <xf numFmtId="3" fontId="2" fillId="5" borderId="0" xfId="0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167" fontId="2" fillId="0" borderId="0" xfId="1" applyNumberFormat="1" applyFont="1" applyBorder="1" applyAlignment="1">
      <alignment horizontal="right"/>
    </xf>
  </cellXfs>
  <cellStyles count="7">
    <cellStyle name="Comma" xfId="1" builtinId="3"/>
    <cellStyle name="Comma 10" xfId="4" xr:uid="{A1197E6B-F630-4826-B79A-579F4AF949D9}"/>
    <cellStyle name="Normal" xfId="0" builtinId="0"/>
    <cellStyle name="Normal 196 5" xfId="5" xr:uid="{F144A6DF-2588-4ED2-B12E-06C5A2DC2A4A}"/>
    <cellStyle name="Normal 199" xfId="6" xr:uid="{A1A19A2A-7F4D-4BA2-9064-AFA19D0F3630}"/>
    <cellStyle name="Normal 2" xfId="2" xr:uid="{E96A7485-9344-4F00-835B-BC883844F4B1}"/>
    <cellStyle name="Normal 5 12" xfId="3" xr:uid="{036FDFB8-1CF7-4A37-B2C7-6E2B843E54F1}"/>
  </cellStyles>
  <dxfs count="0"/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lopak.com/reports-presentations/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180975</xdr:rowOff>
    </xdr:from>
    <xdr:to>
      <xdr:col>3</xdr:col>
      <xdr:colOff>323850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0855E0-8EE6-C24D-977D-FCF17CA42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1475"/>
          <a:ext cx="1714500" cy="371475"/>
        </a:xfrm>
        <a:prstGeom prst="rect">
          <a:avLst/>
        </a:prstGeom>
      </xdr:spPr>
    </xdr:pic>
    <xdr:clientData/>
  </xdr:twoCellAnchor>
  <xdr:oneCellAnchor>
    <xdr:from>
      <xdr:col>0</xdr:col>
      <xdr:colOff>371475</xdr:colOff>
      <xdr:row>7</xdr:row>
      <xdr:rowOff>142875</xdr:rowOff>
    </xdr:from>
    <xdr:ext cx="9991725" cy="5676900"/>
    <xdr:sp macro="" textlink="">
      <xdr:nvSpPr>
        <xdr:cNvPr id="4" name="Shap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6C71F4-7BE6-4125-8D3E-4DF6FD2EB3C5}"/>
            </a:ext>
          </a:extLst>
        </xdr:cNvPr>
        <xdr:cNvSpPr txBox="1"/>
      </xdr:nvSpPr>
      <xdr:spPr>
        <a:xfrm>
          <a:off x="371475" y="1476375"/>
          <a:ext cx="9991725" cy="5676900"/>
        </a:xfrm>
        <a:prstGeom prst="rect">
          <a:avLst/>
        </a:prstGeom>
        <a:noFill/>
        <a:ln>
          <a:noFill/>
        </a:ln>
      </xdr:spPr>
      <xdr:txBody>
        <a:bodyPr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accent2"/>
            </a:buClr>
            <a:buSzPts val="2000"/>
            <a:buFont typeface="Arial"/>
            <a:buNone/>
          </a:pPr>
          <a:r>
            <a:rPr lang="en-US" sz="2000" b="0" i="0" u="none">
              <a:solidFill>
                <a:schemeClr val="accent1">
                  <a:lumMod val="50000"/>
                </a:schemeClr>
              </a:solidFill>
              <a:latin typeface="Arial"/>
              <a:ea typeface="Arial"/>
              <a:cs typeface="Arial"/>
              <a:sym typeface="Arial"/>
            </a:rPr>
            <a:t>Financials and analytical info Q4 2023 </a:t>
          </a:r>
          <a:endParaRPr sz="1600" b="0" i="0" u="none">
            <a:solidFill>
              <a:schemeClr val="accent1">
                <a:lumMod val="50000"/>
              </a:schemeClr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0" i="0" u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1. </a:t>
          </a:r>
          <a:r>
            <a:rPr lang="nb-NO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Consolidated statement of comprehensive income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2. </a:t>
          </a:r>
          <a:r>
            <a:rPr lang="nb-NO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Consolidated statement</a:t>
          </a:r>
          <a:r>
            <a:rPr lang="nb-NO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of financial position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nb-NO" sz="1400" b="0" i="0" u="none" baseline="0">
              <a:solidFill>
                <a:srgbClr val="000000"/>
              </a:solidFill>
              <a:latin typeface="Arial"/>
              <a:cs typeface="Arial"/>
              <a:sym typeface="Arial"/>
            </a:rPr>
            <a:t>3. Consolidated statement of cash flows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nb-NO" sz="1400" b="0" i="0" u="none" baseline="0">
              <a:solidFill>
                <a:srgbClr val="000000"/>
              </a:solidFill>
              <a:latin typeface="Arial"/>
              <a:cs typeface="Arial"/>
              <a:sym typeface="Arial"/>
            </a:rPr>
            <a:t>4. Operating segments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i="0" u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1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For questions, please contact Elopak IR: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3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Mirza Koristovic, Head of Investor</a:t>
          </a:r>
          <a:r>
            <a:rPr lang="en-US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Relations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</a:rPr>
            <a:t>mirza.koristovic@elopak.com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+47 938 70 525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endParaRPr lang="en-US" sz="1400" b="0" i="0" u="none">
            <a:solidFill>
              <a:srgbClr val="000000"/>
            </a:solidFill>
            <a:latin typeface="Arial" panose="020B0604020202020204" pitchFamily="34" charset="0"/>
            <a:ea typeface="Arial"/>
            <a:cs typeface="Arial" panose="020B0604020202020204" pitchFamily="34" charset="0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https://www.elopak.com/reports-presentations/ 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4E73-0D33-4BA9-B148-FF1B4F3D8E25}">
  <dimension ref="A1:H14"/>
  <sheetViews>
    <sheetView showGridLines="0" zoomScale="90" zoomScaleNormal="90" workbookViewId="0">
      <selection activeCell="F25" sqref="F25"/>
    </sheetView>
  </sheetViews>
  <sheetFormatPr defaultRowHeight="15" x14ac:dyDescent="0.25"/>
  <cols>
    <col min="3" max="3" width="25.28515625" bestFit="1" customWidth="1"/>
    <col min="5" max="5" width="7" bestFit="1" customWidth="1"/>
    <col min="6" max="6" width="27.140625" bestFit="1" customWidth="1"/>
    <col min="7" max="7" width="18.28515625" bestFit="1" customWidth="1"/>
    <col min="8" max="8" width="9" bestFit="1" customWidth="1"/>
  </cols>
  <sheetData>
    <row r="1" spans="1:8" x14ac:dyDescent="0.25">
      <c r="A1" s="54" t="s">
        <v>0</v>
      </c>
      <c r="B1" s="54"/>
      <c r="C1" s="54" t="s">
        <v>1</v>
      </c>
      <c r="D1" s="54"/>
      <c r="E1" s="54"/>
      <c r="F1" s="54"/>
    </row>
    <row r="2" spans="1:8" x14ac:dyDescent="0.25">
      <c r="A2" s="54" t="s">
        <v>2</v>
      </c>
      <c r="B2" s="54"/>
      <c r="C2" s="54" t="s">
        <v>3</v>
      </c>
      <c r="D2" s="54"/>
      <c r="E2" s="54"/>
      <c r="F2" s="54"/>
    </row>
    <row r="3" spans="1:8" x14ac:dyDescent="0.25">
      <c r="A3" s="54" t="s">
        <v>4</v>
      </c>
      <c r="B3" s="54"/>
      <c r="C3" s="54" t="s">
        <v>5</v>
      </c>
      <c r="D3" s="54"/>
      <c r="E3" s="54"/>
      <c r="F3" s="54"/>
    </row>
    <row r="4" spans="1:8" x14ac:dyDescent="0.25">
      <c r="A4" s="54" t="s">
        <v>6</v>
      </c>
      <c r="B4" s="54"/>
      <c r="C4" s="54" t="s">
        <v>7</v>
      </c>
      <c r="D4" s="54"/>
      <c r="E4" s="54"/>
      <c r="F4" s="54"/>
    </row>
    <row r="5" spans="1:8" x14ac:dyDescent="0.25">
      <c r="A5" s="54" t="s">
        <v>8</v>
      </c>
      <c r="B5" s="54"/>
      <c r="C5" s="54"/>
      <c r="D5" s="54"/>
      <c r="E5" s="54"/>
      <c r="F5" s="54"/>
    </row>
    <row r="6" spans="1:8" x14ac:dyDescent="0.25">
      <c r="A6" s="54" t="s">
        <v>9</v>
      </c>
      <c r="B6" s="54"/>
      <c r="C6" s="54" t="s">
        <v>10</v>
      </c>
      <c r="D6" s="54"/>
      <c r="E6" s="54"/>
      <c r="F6" s="54"/>
    </row>
    <row r="7" spans="1:8" x14ac:dyDescent="0.25">
      <c r="A7" s="54" t="s">
        <v>11</v>
      </c>
      <c r="B7" s="54"/>
      <c r="C7" s="54" t="s">
        <v>12</v>
      </c>
      <c r="D7" s="54"/>
      <c r="E7" s="54"/>
      <c r="F7" s="54" t="s">
        <v>13</v>
      </c>
      <c r="G7" s="54" t="s">
        <v>14</v>
      </c>
      <c r="H7" s="54" t="s">
        <v>15</v>
      </c>
    </row>
    <row r="8" spans="1:8" x14ac:dyDescent="0.25">
      <c r="A8" s="54" t="s">
        <v>16</v>
      </c>
      <c r="B8" s="54"/>
      <c r="C8" s="54"/>
      <c r="D8" s="54"/>
      <c r="E8" s="54"/>
      <c r="F8" s="54"/>
    </row>
    <row r="9" spans="1:8" x14ac:dyDescent="0.25">
      <c r="A9" s="54" t="s">
        <v>17</v>
      </c>
      <c r="B9" s="54"/>
      <c r="C9" s="54" t="s">
        <v>18</v>
      </c>
      <c r="D9" s="54"/>
      <c r="E9" s="54" t="s">
        <v>19</v>
      </c>
      <c r="F9" s="54"/>
    </row>
    <row r="10" spans="1:8" x14ac:dyDescent="0.25">
      <c r="A10" s="54" t="s">
        <v>20</v>
      </c>
      <c r="B10" s="54"/>
      <c r="C10" s="54" t="s">
        <v>21</v>
      </c>
      <c r="D10" s="54"/>
      <c r="E10" s="54" t="s">
        <v>19</v>
      </c>
      <c r="F10" s="54"/>
    </row>
    <row r="11" spans="1:8" x14ac:dyDescent="0.25">
      <c r="A11" s="54" t="s">
        <v>22</v>
      </c>
      <c r="B11" s="54"/>
      <c r="C11" s="54" t="s">
        <v>23</v>
      </c>
      <c r="D11" s="54"/>
      <c r="E11" s="54"/>
      <c r="F11" s="54"/>
    </row>
    <row r="12" spans="1:8" x14ac:dyDescent="0.25">
      <c r="A12" s="54" t="s">
        <v>24</v>
      </c>
      <c r="B12" s="54"/>
      <c r="C12" s="54" t="s">
        <v>25</v>
      </c>
      <c r="D12" s="54"/>
      <c r="E12" s="54"/>
      <c r="F12" s="54"/>
    </row>
    <row r="13" spans="1:8" x14ac:dyDescent="0.25">
      <c r="A13" s="54"/>
      <c r="B13" s="54"/>
      <c r="C13" s="54"/>
      <c r="D13" s="54"/>
      <c r="E13" s="54"/>
      <c r="F13" s="54"/>
    </row>
    <row r="14" spans="1:8" x14ac:dyDescent="0.25">
      <c r="A14" t="s">
        <v>26</v>
      </c>
      <c r="C14" s="9" t="s">
        <v>27</v>
      </c>
    </row>
  </sheetData>
  <dataValidations count="1">
    <dataValidation type="list" allowBlank="1" showInputMessage="1" showErrorMessage="1" sqref="C14" xr:uid="{1B9A5609-F1AF-404A-A8A8-7760B6FB0354}">
      <formula1>"Jan,Feb,Mar,Apr,May,Jun,Jul,Aug,Sep,Oct,Nov,Dec"</formula1>
    </dataValidation>
  </dataValidations>
  <pageMargins left="0.7" right="0.7" top="0.75" bottom="0.75" header="0.3" footer="0.3"/>
  <customProperties>
    <customPr name="WORKBKFUNCTIONCACHE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ABF1-5B88-4A79-98E6-778E8C135503}">
  <dimension ref="A1"/>
  <sheetViews>
    <sheetView showGridLines="0" tabSelected="1" workbookViewId="0">
      <selection activeCell="U17" sqref="U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68593-50B6-424D-BFA9-887B69FA85A7}">
  <dimension ref="B1:U40"/>
  <sheetViews>
    <sheetView showGridLines="0" zoomScale="90" zoomScaleNormal="90" workbookViewId="0">
      <selection activeCell="M39" sqref="M39"/>
    </sheetView>
  </sheetViews>
  <sheetFormatPr defaultRowHeight="15" x14ac:dyDescent="0.25"/>
  <cols>
    <col min="2" max="2" width="13.28515625" customWidth="1"/>
    <col min="3" max="3" width="13.28515625" style="56" customWidth="1"/>
    <col min="4" max="7" width="13.28515625" customWidth="1"/>
    <col min="8" max="8" width="13.28515625" style="136" customWidth="1"/>
    <col min="9" max="9" width="13.28515625" customWidth="1"/>
    <col min="11" max="11" width="66.140625" bestFit="1" customWidth="1"/>
    <col min="12" max="12" width="15.7109375" style="5" customWidth="1"/>
    <col min="13" max="13" width="15.7109375" style="171" customWidth="1"/>
    <col min="14" max="14" width="13.28515625" style="5" hidden="1" customWidth="1"/>
    <col min="15" max="15" width="9.140625" style="132"/>
    <col min="18" max="19" width="11.140625" bestFit="1" customWidth="1"/>
  </cols>
  <sheetData>
    <row r="1" spans="2:21" x14ac:dyDescent="0.25">
      <c r="B1" t="s">
        <v>28</v>
      </c>
    </row>
    <row r="2" spans="2:21" x14ac:dyDescent="0.25">
      <c r="D2" s="56"/>
      <c r="E2" s="56"/>
    </row>
    <row r="3" spans="2:21" x14ac:dyDescent="0.25">
      <c r="B3" s="15" t="s">
        <v>29</v>
      </c>
      <c r="C3" s="57" t="s">
        <v>30</v>
      </c>
      <c r="D3" s="15" t="s">
        <v>31</v>
      </c>
      <c r="E3" s="15" t="s">
        <v>32</v>
      </c>
      <c r="F3" s="33" t="s">
        <v>29</v>
      </c>
      <c r="G3" s="15" t="s">
        <v>30</v>
      </c>
      <c r="H3" s="159" t="s">
        <v>31</v>
      </c>
      <c r="I3" s="82" t="s">
        <v>32</v>
      </c>
      <c r="K3" s="20" t="s">
        <v>33</v>
      </c>
      <c r="L3" s="26" t="s">
        <v>34</v>
      </c>
      <c r="M3" s="192" t="s">
        <v>34</v>
      </c>
      <c r="N3" s="142" t="s">
        <v>35</v>
      </c>
    </row>
    <row r="4" spans="2:21" x14ac:dyDescent="0.25">
      <c r="B4" s="16">
        <v>2022</v>
      </c>
      <c r="C4" s="58">
        <v>2022</v>
      </c>
      <c r="D4" s="16">
        <v>2022</v>
      </c>
      <c r="E4" s="16">
        <v>2022</v>
      </c>
      <c r="F4" s="31">
        <v>2023</v>
      </c>
      <c r="G4" s="16">
        <v>2023</v>
      </c>
      <c r="H4" s="158">
        <v>2023</v>
      </c>
      <c r="I4" s="81">
        <v>2023</v>
      </c>
      <c r="J4" s="18"/>
      <c r="K4" s="21" t="s">
        <v>168</v>
      </c>
      <c r="L4" s="27">
        <v>2023</v>
      </c>
      <c r="M4" s="193">
        <v>2022</v>
      </c>
      <c r="N4" s="142">
        <v>2022</v>
      </c>
    </row>
    <row r="5" spans="2:21" ht="7.5" customHeight="1" x14ac:dyDescent="0.25">
      <c r="F5" s="32"/>
      <c r="I5" s="77"/>
      <c r="L5" s="26"/>
      <c r="M5" s="192"/>
      <c r="N5" s="142"/>
    </row>
    <row r="6" spans="2:21" x14ac:dyDescent="0.25">
      <c r="B6" s="84">
        <v>225754.90796348051</v>
      </c>
      <c r="C6" s="84">
        <v>258501.4</v>
      </c>
      <c r="D6" s="84">
        <v>272382.35783389298</v>
      </c>
      <c r="E6" s="85">
        <v>267056.85085060797</v>
      </c>
      <c r="F6" s="86">
        <v>283393.00085926201</v>
      </c>
      <c r="G6" s="84">
        <v>278024.24462361902</v>
      </c>
      <c r="H6" s="160">
        <v>283459.81512154103</v>
      </c>
      <c r="I6" s="100">
        <v>287165.73978868197</v>
      </c>
      <c r="K6" s="1" t="s">
        <v>36</v>
      </c>
      <c r="L6" s="100">
        <v>1132042.8003931001</v>
      </c>
      <c r="M6" s="161">
        <v>1023695.5525510573</v>
      </c>
      <c r="N6" s="85">
        <v>1023695.5525510573</v>
      </c>
      <c r="P6" s="63"/>
      <c r="Q6" s="63"/>
      <c r="R6" s="63"/>
      <c r="S6" s="63"/>
      <c r="T6" s="63"/>
      <c r="U6" s="63"/>
    </row>
    <row r="7" spans="2:21" x14ac:dyDescent="0.25">
      <c r="B7" s="85">
        <v>5.8149566072687202</v>
      </c>
      <c r="C7" s="85">
        <v>10.2187101297275</v>
      </c>
      <c r="D7" s="85">
        <v>42.244676210793301</v>
      </c>
      <c r="E7" s="85">
        <v>99.183234911940104</v>
      </c>
      <c r="F7" s="86">
        <v>0.53527212089174703</v>
      </c>
      <c r="G7" s="85">
        <v>55.690240206231898</v>
      </c>
      <c r="H7" s="160">
        <v>33.457540618012104</v>
      </c>
      <c r="I7" s="100">
        <v>17.005743347032599</v>
      </c>
      <c r="K7" s="1" t="s">
        <v>37</v>
      </c>
      <c r="L7" s="103">
        <v>144.68879629216801</v>
      </c>
      <c r="M7" s="161">
        <v>157.46157785973</v>
      </c>
      <c r="N7" s="85">
        <v>157.46157785973</v>
      </c>
      <c r="P7" s="63"/>
      <c r="Q7" s="63"/>
      <c r="R7" s="63"/>
      <c r="S7" s="63"/>
      <c r="T7" s="63"/>
      <c r="U7" s="63"/>
    </row>
    <row r="8" spans="2:21" x14ac:dyDescent="0.25">
      <c r="B8" s="87">
        <f t="shared" ref="B8:I8" si="0">SUM(B6:B7)</f>
        <v>225760.72292008778</v>
      </c>
      <c r="C8" s="87">
        <f t="shared" si="0"/>
        <v>258511.61871012973</v>
      </c>
      <c r="D8" s="87">
        <f t="shared" si="0"/>
        <v>272424.60251010378</v>
      </c>
      <c r="E8" s="87">
        <f t="shared" si="0"/>
        <v>267156.0340855199</v>
      </c>
      <c r="F8" s="88">
        <f t="shared" si="0"/>
        <v>283393.53613138292</v>
      </c>
      <c r="G8" s="87">
        <f t="shared" si="0"/>
        <v>278079.93486382527</v>
      </c>
      <c r="H8" s="162">
        <f t="shared" si="0"/>
        <v>283493.27266215906</v>
      </c>
      <c r="I8" s="101">
        <f t="shared" si="0"/>
        <v>287182.74553202902</v>
      </c>
      <c r="J8" s="18"/>
      <c r="K8" s="22" t="s">
        <v>149</v>
      </c>
      <c r="L8" s="101">
        <f>SUM(L6:L7)</f>
        <v>1132187.4891893922</v>
      </c>
      <c r="M8" s="162">
        <v>1023853.014128917</v>
      </c>
      <c r="N8" s="196">
        <f>SUM(N6:N7)</f>
        <v>1023853.014128917</v>
      </c>
      <c r="P8" s="63"/>
      <c r="Q8" s="63"/>
      <c r="R8" s="63"/>
      <c r="S8" s="63"/>
      <c r="T8" s="63"/>
      <c r="U8" s="63"/>
    </row>
    <row r="9" spans="2:21" x14ac:dyDescent="0.25">
      <c r="B9" s="89"/>
      <c r="C9" s="89"/>
      <c r="D9" s="89"/>
      <c r="E9" s="89"/>
      <c r="F9" s="90"/>
      <c r="G9" s="89"/>
      <c r="H9" s="172"/>
      <c r="I9" s="102"/>
      <c r="L9" s="102"/>
      <c r="M9" s="194"/>
      <c r="N9" s="197"/>
      <c r="P9" s="63"/>
      <c r="Q9" s="63"/>
      <c r="R9" s="63"/>
      <c r="S9" s="63"/>
      <c r="T9" s="63"/>
      <c r="U9" s="63"/>
    </row>
    <row r="10" spans="2:21" x14ac:dyDescent="0.25">
      <c r="B10" s="84">
        <v>-153287.14881709244</v>
      </c>
      <c r="C10" s="84">
        <v>-170232</v>
      </c>
      <c r="D10" s="84">
        <v>-184042.92726276498</v>
      </c>
      <c r="E10" s="85">
        <v>-173911.34216687101</v>
      </c>
      <c r="F10" s="86">
        <v>-182158.46232726</v>
      </c>
      <c r="G10" s="84">
        <v>-174972.54465033201</v>
      </c>
      <c r="H10" s="160">
        <v>-175448.761474914</v>
      </c>
      <c r="I10" s="100">
        <v>-187216.16394416901</v>
      </c>
      <c r="K10" t="s">
        <v>38</v>
      </c>
      <c r="L10" s="100">
        <v>-719795.93239667499</v>
      </c>
      <c r="M10" s="161">
        <v>-681473.60418946506</v>
      </c>
      <c r="N10" s="85">
        <v>-681473.60418946506</v>
      </c>
      <c r="P10" s="63"/>
      <c r="Q10" s="63"/>
      <c r="R10" s="63"/>
      <c r="S10" s="63"/>
      <c r="T10" s="63"/>
      <c r="U10" s="63"/>
    </row>
    <row r="11" spans="2:21" x14ac:dyDescent="0.25">
      <c r="B11" s="84">
        <v>-42849.304625249315</v>
      </c>
      <c r="C11" s="84">
        <v>-44561</v>
      </c>
      <c r="D11" s="84">
        <v>-44508.661083990097</v>
      </c>
      <c r="E11" s="85">
        <v>-44801.707725070497</v>
      </c>
      <c r="F11" s="86">
        <v>-47054.326560303998</v>
      </c>
      <c r="G11" s="84">
        <v>-47423.539578482203</v>
      </c>
      <c r="H11" s="160">
        <v>-46517.406153616801</v>
      </c>
      <c r="I11" s="100">
        <v>-48627.319659416498</v>
      </c>
      <c r="K11" t="s">
        <v>39</v>
      </c>
      <c r="L11" s="100">
        <v>-189622.59195181998</v>
      </c>
      <c r="M11" s="161">
        <v>-176720.93930708847</v>
      </c>
      <c r="N11" s="85">
        <v>-176720.93930708847</v>
      </c>
      <c r="P11" s="63"/>
      <c r="Q11" s="63"/>
      <c r="R11" s="63"/>
      <c r="S11" s="63"/>
      <c r="T11" s="63"/>
      <c r="U11" s="63"/>
    </row>
    <row r="12" spans="2:21" x14ac:dyDescent="0.25">
      <c r="B12" s="84">
        <v>-13043.125858218269</v>
      </c>
      <c r="C12" s="84">
        <v>-15994</v>
      </c>
      <c r="D12" s="84">
        <v>-15764.8573704585</v>
      </c>
      <c r="E12" s="85">
        <v>-16722.863722996102</v>
      </c>
      <c r="F12" s="86">
        <v>-15223.119688471601</v>
      </c>
      <c r="G12" s="84">
        <v>-14770.2571034673</v>
      </c>
      <c r="H12" s="160">
        <v>-15658.381195300701</v>
      </c>
      <c r="I12" s="100">
        <v>-14494.747450840001</v>
      </c>
      <c r="K12" t="s">
        <v>150</v>
      </c>
      <c r="L12" s="100">
        <v>-60146.505438079497</v>
      </c>
      <c r="M12" s="161">
        <v>-61528</v>
      </c>
      <c r="N12" s="85">
        <v>-61528</v>
      </c>
      <c r="P12" s="63"/>
      <c r="Q12" s="63"/>
      <c r="R12" s="63"/>
      <c r="S12" s="63"/>
      <c r="T12" s="63"/>
      <c r="U12" s="63"/>
    </row>
    <row r="13" spans="2:21" x14ac:dyDescent="0.25">
      <c r="B13" s="85">
        <v>-4255.7619960000411</v>
      </c>
      <c r="C13" s="85">
        <v>354</v>
      </c>
      <c r="D13" s="85">
        <v>-1267</v>
      </c>
      <c r="E13" s="85">
        <v>-1434.2611021181601</v>
      </c>
      <c r="F13" s="86">
        <v>-76.685649999999995</v>
      </c>
      <c r="G13" s="85">
        <v>-91.202029999999993</v>
      </c>
      <c r="H13" s="161">
        <v>-399.54572999999999</v>
      </c>
      <c r="I13" s="103">
        <v>-618.37510999999995</v>
      </c>
      <c r="K13" t="s">
        <v>41</v>
      </c>
      <c r="L13" s="103">
        <v>-1185.80852</v>
      </c>
      <c r="M13" s="161">
        <v>-6599</v>
      </c>
      <c r="N13" s="85">
        <v>-6599</v>
      </c>
      <c r="P13" s="63"/>
      <c r="Q13" s="63"/>
      <c r="R13" s="63"/>
      <c r="S13" s="63"/>
      <c r="T13" s="63"/>
      <c r="U13" s="63"/>
    </row>
    <row r="14" spans="2:21" x14ac:dyDescent="0.25">
      <c r="B14" s="85">
        <v>-14585.844219030972</v>
      </c>
      <c r="C14" s="85">
        <v>-13804</v>
      </c>
      <c r="D14" s="85">
        <v>-13187.4288641889</v>
      </c>
      <c r="E14" s="85">
        <v>-14180.498630460801</v>
      </c>
      <c r="F14" s="86">
        <v>-14223.373557582199</v>
      </c>
      <c r="G14" s="85">
        <v>-15329.1689340376</v>
      </c>
      <c r="H14" s="161">
        <v>-15094.1112931597</v>
      </c>
      <c r="I14" s="103">
        <v>-13973.5219227616</v>
      </c>
      <c r="K14" t="s">
        <v>40</v>
      </c>
      <c r="L14" s="103">
        <v>-58658.175707541101</v>
      </c>
      <c r="M14" s="161">
        <v>-55757.387236728602</v>
      </c>
      <c r="N14" s="85">
        <v>-55757.387236728602</v>
      </c>
      <c r="P14" s="63"/>
      <c r="Q14" s="63"/>
      <c r="R14" s="63"/>
      <c r="S14" s="63"/>
      <c r="T14" s="63"/>
      <c r="U14" s="63"/>
    </row>
    <row r="15" spans="2:21" x14ac:dyDescent="0.25">
      <c r="B15" s="87">
        <f t="shared" ref="B15:H15" si="1">SUM(B8:B14)</f>
        <v>-2260.4625955032643</v>
      </c>
      <c r="C15" s="87">
        <f t="shared" si="1"/>
        <v>14274.618710129726</v>
      </c>
      <c r="D15" s="87">
        <f t="shared" si="1"/>
        <v>13653.727928701308</v>
      </c>
      <c r="E15" s="87">
        <f t="shared" si="1"/>
        <v>16105.360738003337</v>
      </c>
      <c r="F15" s="88">
        <f t="shared" si="1"/>
        <v>24657.568347765126</v>
      </c>
      <c r="G15" s="87">
        <f t="shared" si="1"/>
        <v>25493.222567506153</v>
      </c>
      <c r="H15" s="162">
        <f t="shared" si="1"/>
        <v>30375.066815167847</v>
      </c>
      <c r="I15" s="101">
        <f>SUM(I8:I14)</f>
        <v>22252.617444841915</v>
      </c>
      <c r="J15" s="18"/>
      <c r="K15" s="22" t="s">
        <v>42</v>
      </c>
      <c r="L15" s="101">
        <f>SUM(L8:L14)</f>
        <v>102778.47517527662</v>
      </c>
      <c r="M15" s="162">
        <v>41774.083395634887</v>
      </c>
      <c r="N15" s="196">
        <f>SUM(N8:N14)</f>
        <v>41774.083395634887</v>
      </c>
      <c r="P15" s="63"/>
      <c r="Q15" s="63"/>
      <c r="R15" s="63"/>
      <c r="S15" s="63"/>
      <c r="T15" s="63"/>
      <c r="U15" s="63"/>
    </row>
    <row r="16" spans="2:21" x14ac:dyDescent="0.25">
      <c r="B16" s="89"/>
      <c r="C16" s="89"/>
      <c r="D16" s="89"/>
      <c r="E16" s="89"/>
      <c r="F16" s="90"/>
      <c r="G16" s="89"/>
      <c r="H16" s="172"/>
      <c r="I16" s="102"/>
      <c r="L16" s="102"/>
      <c r="M16" s="194"/>
      <c r="N16" s="197"/>
      <c r="P16" s="63"/>
      <c r="Q16" s="63"/>
      <c r="R16" s="63"/>
      <c r="S16" s="63"/>
      <c r="T16" s="63"/>
      <c r="U16" s="63"/>
    </row>
    <row r="17" spans="2:21" x14ac:dyDescent="0.25">
      <c r="B17" s="93">
        <v>911.99540302209607</v>
      </c>
      <c r="C17" s="93">
        <v>1020.38083255356</v>
      </c>
      <c r="D17" s="93">
        <v>1455.11817062878</v>
      </c>
      <c r="E17" s="94">
        <v>990.64990428669603</v>
      </c>
      <c r="F17" s="95">
        <v>1012.35642166327</v>
      </c>
      <c r="G17" s="93">
        <v>1196.02208733929</v>
      </c>
      <c r="H17" s="173">
        <v>1893.9359476126399</v>
      </c>
      <c r="I17" s="105">
        <v>2753.1632749672603</v>
      </c>
      <c r="K17" t="s">
        <v>43</v>
      </c>
      <c r="L17" s="100">
        <v>6855.4777315824604</v>
      </c>
      <c r="M17" s="161">
        <v>4378.1443104911295</v>
      </c>
      <c r="N17" s="94">
        <v>4378.1443104911295</v>
      </c>
      <c r="P17" s="63"/>
      <c r="Q17" s="63"/>
      <c r="R17" s="63"/>
      <c r="S17" s="63"/>
      <c r="T17" s="63"/>
      <c r="U17" s="63"/>
    </row>
    <row r="18" spans="2:21" x14ac:dyDescent="0.25">
      <c r="B18" s="93">
        <v>3451.8792899438208</v>
      </c>
      <c r="C18" s="93">
        <v>2287.4</v>
      </c>
      <c r="D18" s="93">
        <v>3069</v>
      </c>
      <c r="E18" s="94">
        <v>1194.71773012618</v>
      </c>
      <c r="F18" s="95">
        <v>701.59922362069801</v>
      </c>
      <c r="G18" s="93">
        <v>3718.4350933329397</v>
      </c>
      <c r="H18" s="173">
        <v>2663.7589928216103</v>
      </c>
      <c r="I18" s="105">
        <v>723.31831679854497</v>
      </c>
      <c r="K18" t="s">
        <v>44</v>
      </c>
      <c r="L18" s="100">
        <v>7807.1116265737901</v>
      </c>
      <c r="M18" s="161">
        <v>10305.292661340629</v>
      </c>
      <c r="N18" s="94">
        <v>10305.292661340629</v>
      </c>
      <c r="P18" s="63"/>
      <c r="Q18" s="63"/>
      <c r="R18" s="63"/>
      <c r="S18" s="63"/>
      <c r="T18" s="63"/>
      <c r="U18" s="63"/>
    </row>
    <row r="19" spans="2:21" x14ac:dyDescent="0.25">
      <c r="B19" s="84">
        <v>-3008.1022853587942</v>
      </c>
      <c r="C19" s="84">
        <v>-3164</v>
      </c>
      <c r="D19" s="84">
        <v>-2059</v>
      </c>
      <c r="E19" s="85">
        <v>-4802.0626415270399</v>
      </c>
      <c r="F19" s="86">
        <v>-7833.47295530048</v>
      </c>
      <c r="G19" s="84">
        <v>-6122.1834271819398</v>
      </c>
      <c r="H19" s="160">
        <v>-7712.9753373001095</v>
      </c>
      <c r="I19" s="100">
        <v>-10394.906570475601</v>
      </c>
      <c r="K19" t="s">
        <v>45</v>
      </c>
      <c r="L19" s="100">
        <v>-32063.538290258097</v>
      </c>
      <c r="M19" s="161">
        <v>-13033.493699193947</v>
      </c>
      <c r="N19" s="85">
        <v>-13033.493699193947</v>
      </c>
      <c r="P19" s="63"/>
      <c r="Q19" s="63"/>
      <c r="R19" s="63"/>
      <c r="S19" s="63"/>
      <c r="T19" s="63"/>
      <c r="U19" s="63"/>
    </row>
    <row r="20" spans="2:21" x14ac:dyDescent="0.25">
      <c r="B20" s="85">
        <v>1140.064398248137</v>
      </c>
      <c r="C20" s="85">
        <v>-1196</v>
      </c>
      <c r="D20" s="85">
        <v>1150.1131819937002</v>
      </c>
      <c r="E20" s="85">
        <v>2192.4115544289202</v>
      </c>
      <c r="F20" s="86">
        <v>-409.23677280449402</v>
      </c>
      <c r="G20" s="85">
        <v>428.958679941485</v>
      </c>
      <c r="H20" s="161">
        <v>-494.13182149270602</v>
      </c>
      <c r="I20" s="103">
        <v>-23.503617123280602</v>
      </c>
      <c r="K20" t="s">
        <v>46</v>
      </c>
      <c r="L20" s="103">
        <v>-497.91353147899497</v>
      </c>
      <c r="M20" s="161">
        <v>2983.2133115104898</v>
      </c>
      <c r="N20" s="85">
        <v>2983.2133115104898</v>
      </c>
      <c r="P20" s="63"/>
      <c r="Q20" s="63"/>
      <c r="R20" s="63"/>
      <c r="S20" s="63"/>
      <c r="T20" s="63"/>
      <c r="U20" s="63"/>
    </row>
    <row r="21" spans="2:21" x14ac:dyDescent="0.25">
      <c r="B21" s="87">
        <f t="shared" ref="B21:H21" si="2">SUM(B15:B20)</f>
        <v>235.37421035199532</v>
      </c>
      <c r="C21" s="87">
        <f t="shared" si="2"/>
        <v>13222.399542683284</v>
      </c>
      <c r="D21" s="87">
        <f t="shared" si="2"/>
        <v>17268.95928132379</v>
      </c>
      <c r="E21" s="87">
        <f t="shared" si="2"/>
        <v>15681.077285318092</v>
      </c>
      <c r="F21" s="88">
        <f t="shared" si="2"/>
        <v>18128.814264944118</v>
      </c>
      <c r="G21" s="87">
        <f t="shared" si="2"/>
        <v>24714.455000937931</v>
      </c>
      <c r="H21" s="162">
        <f t="shared" si="2"/>
        <v>26725.654596809287</v>
      </c>
      <c r="I21" s="101">
        <f>SUM(I15:I20)</f>
        <v>15310.688849008839</v>
      </c>
      <c r="J21" s="18"/>
      <c r="K21" s="22" t="s">
        <v>153</v>
      </c>
      <c r="L21" s="101">
        <f t="shared" ref="L21:N21" si="3">SUM(L15:L20)</f>
        <v>84879.61271169578</v>
      </c>
      <c r="M21" s="162">
        <v>46407.239979783189</v>
      </c>
      <c r="N21" s="196">
        <f t="shared" si="3"/>
        <v>46407.239979783189</v>
      </c>
      <c r="P21" s="63"/>
      <c r="Q21" s="63"/>
      <c r="R21" s="63"/>
      <c r="S21" s="63"/>
      <c r="T21" s="63"/>
      <c r="U21" s="63"/>
    </row>
    <row r="22" spans="2:21" x14ac:dyDescent="0.25">
      <c r="B22" s="89"/>
      <c r="C22" s="89"/>
      <c r="D22" s="89"/>
      <c r="E22" s="89"/>
      <c r="F22" s="90"/>
      <c r="G22" s="89"/>
      <c r="H22" s="172"/>
      <c r="I22" s="102"/>
      <c r="L22" s="102"/>
      <c r="M22" s="194"/>
      <c r="N22" s="197"/>
      <c r="P22" s="63"/>
      <c r="Q22" s="63"/>
      <c r="R22" s="63"/>
      <c r="S22" s="63"/>
      <c r="T22" s="63"/>
      <c r="U22" s="63"/>
    </row>
    <row r="23" spans="2:21" x14ac:dyDescent="0.25">
      <c r="B23" s="85">
        <v>-2742.6168490310079</v>
      </c>
      <c r="C23" s="85">
        <v>-917</v>
      </c>
      <c r="D23" s="85">
        <v>-4067.14110759918</v>
      </c>
      <c r="E23" s="85">
        <v>-4461.2173458198195</v>
      </c>
      <c r="F23" s="86">
        <v>-1947.3844341233</v>
      </c>
      <c r="G23" s="85">
        <v>-4375.1221719536998</v>
      </c>
      <c r="H23" s="161">
        <v>-7348.0080696692503</v>
      </c>
      <c r="I23" s="103">
        <v>-1842.9419442969199</v>
      </c>
      <c r="K23" t="s">
        <v>47</v>
      </c>
      <c r="L23" s="103">
        <v>-15513.4566200432</v>
      </c>
      <c r="M23" s="161">
        <v>-12187.644447607334</v>
      </c>
      <c r="N23" s="85">
        <v>-12187.644447607334</v>
      </c>
      <c r="P23" s="63"/>
      <c r="Q23" s="63"/>
      <c r="R23" s="63"/>
      <c r="S23" s="63"/>
      <c r="T23" s="63"/>
      <c r="U23" s="63"/>
    </row>
    <row r="24" spans="2:21" x14ac:dyDescent="0.25">
      <c r="B24" s="87">
        <f t="shared" ref="B24:H24" si="4">SUM(B21:B23)</f>
        <v>-2507.2426386790125</v>
      </c>
      <c r="C24" s="87">
        <f t="shared" si="4"/>
        <v>12305.399542683284</v>
      </c>
      <c r="D24" s="87">
        <f t="shared" si="4"/>
        <v>13201.81817372461</v>
      </c>
      <c r="E24" s="87">
        <f t="shared" si="4"/>
        <v>11219.859939498272</v>
      </c>
      <c r="F24" s="88">
        <f t="shared" si="4"/>
        <v>16181.429830820818</v>
      </c>
      <c r="G24" s="87">
        <f t="shared" si="4"/>
        <v>20339.332828984232</v>
      </c>
      <c r="H24" s="162">
        <f t="shared" si="4"/>
        <v>19377.646527140038</v>
      </c>
      <c r="I24" s="101">
        <f>SUM(I21:I23)</f>
        <v>13467.746904711919</v>
      </c>
      <c r="J24" s="18"/>
      <c r="K24" s="22" t="s">
        <v>152</v>
      </c>
      <c r="L24" s="101">
        <f t="shared" ref="L24:N24" si="5">SUM(L21:L23)</f>
        <v>69366.156091652578</v>
      </c>
      <c r="M24" s="162">
        <v>34219.595532175852</v>
      </c>
      <c r="N24" s="196">
        <f t="shared" si="5"/>
        <v>34219.595532175852</v>
      </c>
      <c r="P24" s="63"/>
      <c r="Q24" s="63"/>
      <c r="R24" s="63"/>
      <c r="S24" s="63"/>
      <c r="T24" s="63"/>
      <c r="U24" s="63"/>
    </row>
    <row r="25" spans="2:21" x14ac:dyDescent="0.25">
      <c r="B25" s="96"/>
      <c r="C25" s="96"/>
      <c r="D25" s="96"/>
      <c r="E25" s="96"/>
      <c r="F25" s="97"/>
      <c r="G25" s="96"/>
      <c r="H25" s="174"/>
      <c r="I25" s="106"/>
      <c r="J25" s="24"/>
      <c r="K25" s="24"/>
      <c r="L25" s="106"/>
      <c r="M25" s="174"/>
      <c r="N25" s="197"/>
      <c r="P25" s="63"/>
      <c r="Q25" s="63"/>
      <c r="R25" s="63"/>
      <c r="S25" s="63"/>
      <c r="T25" s="63"/>
      <c r="U25" s="63"/>
    </row>
    <row r="26" spans="2:21" x14ac:dyDescent="0.25">
      <c r="B26" s="85">
        <v>-14841.219189149806</v>
      </c>
      <c r="C26" s="85">
        <v>1314.4</v>
      </c>
      <c r="D26" s="85">
        <v>-10095</v>
      </c>
      <c r="E26" s="186">
        <v>0</v>
      </c>
      <c r="F26" s="185">
        <v>0</v>
      </c>
      <c r="G26" s="85">
        <v>-1339.1589653251099</v>
      </c>
      <c r="H26" s="183">
        <v>0</v>
      </c>
      <c r="I26" s="184">
        <v>0</v>
      </c>
      <c r="K26" s="56" t="s">
        <v>48</v>
      </c>
      <c r="L26" s="103">
        <v>-1339.1589653251099</v>
      </c>
      <c r="M26" s="161">
        <v>-23621.808685534794</v>
      </c>
      <c r="N26" s="85">
        <v>-23621.808685534794</v>
      </c>
      <c r="P26" s="63"/>
      <c r="Q26" s="63"/>
      <c r="R26" s="63"/>
      <c r="S26" s="63"/>
      <c r="T26" s="63"/>
      <c r="U26" s="63"/>
    </row>
    <row r="27" spans="2:21" x14ac:dyDescent="0.25">
      <c r="B27" s="91">
        <f t="shared" ref="B27:H27" si="6">SUM(B24:B26)</f>
        <v>-17348.461827828818</v>
      </c>
      <c r="C27" s="91">
        <f t="shared" si="6"/>
        <v>13619.799542683284</v>
      </c>
      <c r="D27" s="91">
        <f t="shared" si="6"/>
        <v>3106.8181737246105</v>
      </c>
      <c r="E27" s="91">
        <f t="shared" si="6"/>
        <v>11219.859939498272</v>
      </c>
      <c r="F27" s="92">
        <f t="shared" si="6"/>
        <v>16181.429830820818</v>
      </c>
      <c r="G27" s="91">
        <f t="shared" si="6"/>
        <v>19000.173863659122</v>
      </c>
      <c r="H27" s="175">
        <f t="shared" si="6"/>
        <v>19377.646527140038</v>
      </c>
      <c r="I27" s="104">
        <f>SUM(I24:I26)</f>
        <v>13467.746904711919</v>
      </c>
      <c r="J27" s="18"/>
      <c r="K27" s="60" t="s">
        <v>151</v>
      </c>
      <c r="L27" s="104">
        <f t="shared" ref="L27:N27" si="7">SUM(L24:L26)</f>
        <v>68026.997126327464</v>
      </c>
      <c r="M27" s="175">
        <v>10597.786846641058</v>
      </c>
      <c r="N27" s="198">
        <f t="shared" si="7"/>
        <v>10597.786846641058</v>
      </c>
      <c r="P27" s="63"/>
      <c r="Q27" s="63"/>
      <c r="R27" s="63"/>
      <c r="S27" s="63"/>
      <c r="T27" s="63"/>
      <c r="U27" s="63"/>
    </row>
    <row r="28" spans="2:21" x14ac:dyDescent="0.25">
      <c r="B28" s="89"/>
      <c r="C28" s="89"/>
      <c r="D28" s="89"/>
      <c r="E28" s="89"/>
      <c r="F28" s="90"/>
      <c r="G28" s="89"/>
      <c r="H28" s="172"/>
      <c r="I28" s="102"/>
      <c r="K28" s="56"/>
      <c r="L28" s="102"/>
      <c r="M28" s="194"/>
      <c r="N28" s="197"/>
      <c r="P28" s="63"/>
      <c r="Q28" s="63"/>
      <c r="R28" s="63"/>
      <c r="S28" s="63"/>
      <c r="T28" s="63"/>
      <c r="U28" s="63"/>
    </row>
    <row r="29" spans="2:21" x14ac:dyDescent="0.25">
      <c r="B29" s="89"/>
      <c r="C29" s="89"/>
      <c r="D29" s="89"/>
      <c r="E29" s="89"/>
      <c r="F29" s="90"/>
      <c r="G29" s="89"/>
      <c r="H29" s="172"/>
      <c r="I29" s="102"/>
      <c r="K29" s="61" t="s">
        <v>154</v>
      </c>
      <c r="L29" s="102"/>
      <c r="M29" s="194"/>
      <c r="N29" s="199"/>
      <c r="P29" s="63"/>
      <c r="Q29" s="63"/>
      <c r="R29" s="63"/>
      <c r="S29" s="63"/>
      <c r="T29" s="63"/>
      <c r="U29" s="63"/>
    </row>
    <row r="30" spans="2:21" x14ac:dyDescent="0.25">
      <c r="B30" s="89">
        <v>-17348.461827828836</v>
      </c>
      <c r="C30" s="89">
        <v>13874.495330793239</v>
      </c>
      <c r="D30" s="89">
        <v>3404.6688355034321</v>
      </c>
      <c r="E30" s="89">
        <v>10940.09042711314</v>
      </c>
      <c r="F30" s="90">
        <v>15470.098614405226</v>
      </c>
      <c r="G30" s="89">
        <v>18526.026668346185</v>
      </c>
      <c r="H30" s="172">
        <v>19478.976730617444</v>
      </c>
      <c r="I30" s="102">
        <v>13586.187623625168</v>
      </c>
      <c r="K30" s="56" t="s">
        <v>49</v>
      </c>
      <c r="L30" s="102">
        <v>67061.289636990958</v>
      </c>
      <c r="M30" s="194">
        <v>10856.5</v>
      </c>
      <c r="N30" s="199">
        <v>10856.5</v>
      </c>
      <c r="P30" s="63"/>
      <c r="Q30" s="63"/>
      <c r="R30" s="63"/>
      <c r="S30" s="63"/>
      <c r="T30" s="63"/>
      <c r="U30" s="63"/>
    </row>
    <row r="31" spans="2:21" x14ac:dyDescent="0.25">
      <c r="B31" s="187">
        <v>0</v>
      </c>
      <c r="C31" s="98">
        <v>-254.95016486363701</v>
      </c>
      <c r="D31" s="98">
        <v>-297.82501436483204</v>
      </c>
      <c r="E31" s="98">
        <v>279.76953337596001</v>
      </c>
      <c r="F31" s="99">
        <v>711.33121641687399</v>
      </c>
      <c r="G31" s="98">
        <v>474.147195312804</v>
      </c>
      <c r="H31" s="176">
        <v>-101.33020347984299</v>
      </c>
      <c r="I31" s="107">
        <v>-118.440718913216</v>
      </c>
      <c r="J31" s="18"/>
      <c r="K31" s="62" t="s">
        <v>50</v>
      </c>
      <c r="L31" s="107">
        <v>965.70748933661901</v>
      </c>
      <c r="M31" s="176">
        <v>-258.587148286699</v>
      </c>
      <c r="N31" s="110">
        <v>-258.587148286699</v>
      </c>
      <c r="P31" s="63"/>
      <c r="Q31" s="63"/>
      <c r="R31" s="63"/>
      <c r="S31" s="63"/>
      <c r="T31" s="63"/>
      <c r="U31" s="63"/>
    </row>
    <row r="32" spans="2:21" x14ac:dyDescent="0.25">
      <c r="B32" s="55"/>
      <c r="C32" s="55"/>
      <c r="D32" s="55"/>
      <c r="E32" s="55"/>
      <c r="F32" s="64"/>
      <c r="G32" s="55"/>
      <c r="H32" s="171"/>
      <c r="I32" s="26"/>
      <c r="L32" s="26"/>
      <c r="M32" s="192"/>
      <c r="N32" s="142"/>
      <c r="P32" s="63"/>
      <c r="Q32" s="63"/>
      <c r="R32" s="63"/>
      <c r="S32" s="63"/>
      <c r="T32" s="63"/>
    </row>
    <row r="33" spans="2:20" x14ac:dyDescent="0.25">
      <c r="B33" s="5"/>
      <c r="C33" s="55"/>
      <c r="D33" s="5"/>
      <c r="E33" s="5"/>
      <c r="F33" s="59"/>
      <c r="G33" s="5"/>
      <c r="H33" s="171"/>
      <c r="I33" s="26"/>
      <c r="K33" s="2" t="s">
        <v>51</v>
      </c>
      <c r="L33" s="26"/>
      <c r="M33" s="192"/>
      <c r="N33" s="142"/>
      <c r="P33" s="63"/>
      <c r="Q33" s="63"/>
      <c r="R33" s="63"/>
      <c r="S33" s="63"/>
      <c r="T33" s="63"/>
    </row>
    <row r="34" spans="2:20" x14ac:dyDescent="0.25">
      <c r="B34" s="67">
        <v>-9.313022142927202E-3</v>
      </c>
      <c r="C34" s="67">
        <v>4.6653904236862359E-2</v>
      </c>
      <c r="D34" s="67">
        <v>5.014484446815503E-2</v>
      </c>
      <c r="E34" s="67">
        <v>4.0637228851120338E-2</v>
      </c>
      <c r="F34" s="69">
        <v>5.7464053257825082E-2</v>
      </c>
      <c r="G34" s="67">
        <v>7.3789709663965003E-2</v>
      </c>
      <c r="H34" s="177">
        <v>7.2362029117993359E-2</v>
      </c>
      <c r="I34" s="71">
        <v>5.0507851240263704E-2</v>
      </c>
      <c r="K34" t="s">
        <v>52</v>
      </c>
      <c r="L34" s="71">
        <v>0.25413403041118277</v>
      </c>
      <c r="M34" s="179">
        <v>0.12806931972937338</v>
      </c>
      <c r="N34" s="130">
        <v>0.12806931972937338</v>
      </c>
      <c r="P34" s="63"/>
      <c r="Q34" s="63"/>
      <c r="R34" s="63"/>
      <c r="S34" s="63"/>
      <c r="T34" s="63"/>
    </row>
    <row r="35" spans="2:20" x14ac:dyDescent="0.25">
      <c r="B35" s="67">
        <v>-5.5126935384845463E-2</v>
      </c>
      <c r="C35" s="67">
        <v>4.8822791638046485E-3</v>
      </c>
      <c r="D35" s="67">
        <v>-3.749812021867626E-2</v>
      </c>
      <c r="E35" s="67">
        <v>7.7961173008275832E-11</v>
      </c>
      <c r="F35" s="69">
        <v>0</v>
      </c>
      <c r="G35" s="67">
        <v>-4.9743381747081802E-3</v>
      </c>
      <c r="H35" s="177">
        <v>0</v>
      </c>
      <c r="I35" s="71">
        <v>1E-8</v>
      </c>
      <c r="K35" t="s">
        <v>53</v>
      </c>
      <c r="L35" s="71">
        <v>-4.9754917134829432E-3</v>
      </c>
      <c r="M35" s="179">
        <v>-8.7742963169277058E-2</v>
      </c>
      <c r="N35" s="130">
        <v>-8.7742963169277058E-2</v>
      </c>
      <c r="P35" s="63"/>
      <c r="Q35" s="63"/>
      <c r="R35" s="63"/>
      <c r="S35" s="63"/>
      <c r="T35" s="63"/>
    </row>
    <row r="36" spans="2:20" x14ac:dyDescent="0.25">
      <c r="B36" s="68">
        <v>-6.4439957527772665E-2</v>
      </c>
      <c r="C36" s="68">
        <v>5.1536183400667006E-2</v>
      </c>
      <c r="D36" s="68">
        <v>1.2646724249478771E-2</v>
      </c>
      <c r="E36" s="68">
        <v>4.0637228929081511E-2</v>
      </c>
      <c r="F36" s="70">
        <v>5.7464053257825082E-2</v>
      </c>
      <c r="G36" s="68">
        <v>6.881537148925683E-2</v>
      </c>
      <c r="H36" s="178">
        <v>7.2362029117993359E-2</v>
      </c>
      <c r="I36" s="72">
        <v>5.0507861240263706E-2</v>
      </c>
      <c r="J36" s="18"/>
      <c r="K36" s="18" t="s">
        <v>54</v>
      </c>
      <c r="L36" s="72">
        <v>0.24915853869769983</v>
      </c>
      <c r="M36" s="178">
        <v>4.0326356560096324E-2</v>
      </c>
      <c r="N36" s="130">
        <v>4.0326356560096324E-2</v>
      </c>
      <c r="P36" s="63"/>
      <c r="Q36" s="63"/>
      <c r="R36" s="63"/>
      <c r="S36" s="63"/>
      <c r="T36" s="63"/>
    </row>
    <row r="37" spans="2:20" x14ac:dyDescent="0.25">
      <c r="B37" s="130"/>
      <c r="C37" s="130"/>
      <c r="D37" s="130"/>
      <c r="E37" s="130"/>
      <c r="F37" s="69"/>
      <c r="G37" s="130"/>
      <c r="H37" s="179"/>
      <c r="I37" s="131"/>
      <c r="J37" s="132"/>
      <c r="K37" s="132"/>
      <c r="L37" s="131"/>
      <c r="M37" s="179"/>
      <c r="N37" s="130"/>
      <c r="P37" s="63"/>
      <c r="Q37" s="63"/>
      <c r="R37" s="63"/>
      <c r="S37" s="63"/>
      <c r="T37" s="63"/>
    </row>
    <row r="38" spans="2:20" x14ac:dyDescent="0.25">
      <c r="B38" s="133">
        <v>15038.425258715048</v>
      </c>
      <c r="C38" s="133">
        <v>29914.618710129726</v>
      </c>
      <c r="D38" s="133">
        <v>30685.585299159808</v>
      </c>
      <c r="E38" s="73">
        <v>34262.485563117596</v>
      </c>
      <c r="F38" s="75">
        <v>39957.373686236722</v>
      </c>
      <c r="G38" s="133">
        <v>40354.681700973451</v>
      </c>
      <c r="H38" s="180">
        <v>46432.993740468548</v>
      </c>
      <c r="I38" s="134">
        <v>37366.003415686006</v>
      </c>
      <c r="J38" s="132"/>
      <c r="K38" s="135" t="s">
        <v>155</v>
      </c>
      <c r="L38" s="134">
        <v>164111.05254336249</v>
      </c>
      <c r="M38" s="167">
        <v>109901.08339563489</v>
      </c>
      <c r="N38" s="37">
        <v>109901.08339563489</v>
      </c>
      <c r="P38" s="63"/>
      <c r="Q38" s="63"/>
      <c r="R38" s="63"/>
      <c r="S38" s="63"/>
      <c r="T38" s="63"/>
    </row>
    <row r="39" spans="2:20" x14ac:dyDescent="0.25">
      <c r="B39" s="73">
        <v>24967.347661736745</v>
      </c>
      <c r="C39" s="74">
        <v>26465.413915787627</v>
      </c>
      <c r="D39" s="73">
        <v>32037.583113364773</v>
      </c>
      <c r="E39" s="73">
        <v>35942.771521854505</v>
      </c>
      <c r="F39" s="75">
        <v>40969.730107901923</v>
      </c>
      <c r="G39" s="73">
        <v>41551</v>
      </c>
      <c r="H39" s="181">
        <v>48326.929688079865</v>
      </c>
      <c r="I39" s="78">
        <v>40019.166690653263</v>
      </c>
      <c r="J39" s="2"/>
      <c r="K39" s="2" t="s">
        <v>55</v>
      </c>
      <c r="L39" s="39">
        <v>170866.53027494493</v>
      </c>
      <c r="M39" s="167">
        <v>119412.93763257822</v>
      </c>
      <c r="N39" s="37">
        <v>119412.93763257822</v>
      </c>
      <c r="P39" s="63"/>
      <c r="Q39" s="63"/>
      <c r="R39" s="63"/>
      <c r="S39" s="63"/>
      <c r="T39" s="63"/>
    </row>
    <row r="40" spans="2:20" x14ac:dyDescent="0.25">
      <c r="B40" s="22"/>
      <c r="C40" s="60"/>
      <c r="D40" s="22"/>
      <c r="E40" s="22"/>
      <c r="F40" s="76"/>
      <c r="G40" s="22"/>
      <c r="H40" s="182"/>
      <c r="I40" s="79"/>
      <c r="J40" s="22"/>
      <c r="K40" s="22" t="s">
        <v>56</v>
      </c>
      <c r="L40" s="83">
        <v>1.9462175334177836</v>
      </c>
      <c r="M40" s="195">
        <v>3.278311406630769</v>
      </c>
      <c r="N40" s="200">
        <v>3.278311406630769</v>
      </c>
      <c r="P40" s="63"/>
      <c r="Q40" s="63"/>
      <c r="R40" s="63"/>
      <c r="S40" s="63"/>
    </row>
  </sheetData>
  <phoneticPr fontId="3" type="noConversion"/>
  <pageMargins left="0.7" right="0.7" top="0.75" bottom="0.75" header="0.3" footer="0.3"/>
  <pageSetup paperSize="9" orientation="portrait" r:id="rId1"/>
  <customProperties>
    <customPr name="SheetOptions" r:id="rId2"/>
  </customProperties>
  <ignoredErrors>
    <ignoredError sqref="O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2809D-8D88-4D95-8EF4-8A1766B91FD2}">
  <dimension ref="B1:J48"/>
  <sheetViews>
    <sheetView showGridLines="0" topLeftCell="A4" zoomScale="90" zoomScaleNormal="90" workbookViewId="0">
      <selection activeCell="K23" sqref="K23"/>
    </sheetView>
  </sheetViews>
  <sheetFormatPr defaultRowHeight="15" x14ac:dyDescent="0.25"/>
  <cols>
    <col min="2" max="2" width="42.5703125" bestFit="1" customWidth="1"/>
    <col min="3" max="8" width="15.7109375" customWidth="1"/>
    <col min="9" max="9" width="15.7109375" style="136" customWidth="1"/>
    <col min="10" max="10" width="15.7109375" customWidth="1"/>
  </cols>
  <sheetData>
    <row r="1" spans="2:10" x14ac:dyDescent="0.25">
      <c r="B1" t="s">
        <v>28</v>
      </c>
    </row>
    <row r="2" spans="2:10" x14ac:dyDescent="0.25">
      <c r="B2" s="20"/>
      <c r="C2" s="8"/>
      <c r="D2" s="8"/>
      <c r="E2" s="8"/>
      <c r="F2" s="8"/>
      <c r="G2" s="8"/>
      <c r="H2" s="8"/>
      <c r="I2" s="156"/>
      <c r="J2" s="8"/>
    </row>
    <row r="3" spans="2:10" x14ac:dyDescent="0.25">
      <c r="B3" s="20" t="s">
        <v>33</v>
      </c>
      <c r="C3" s="30" t="s">
        <v>57</v>
      </c>
      <c r="D3" s="28" t="s">
        <v>58</v>
      </c>
      <c r="E3" s="28" t="s">
        <v>59</v>
      </c>
      <c r="F3" s="29" t="s">
        <v>60</v>
      </c>
      <c r="G3" s="28" t="s">
        <v>57</v>
      </c>
      <c r="H3" s="28" t="s">
        <v>58</v>
      </c>
      <c r="I3" s="157" t="s">
        <v>59</v>
      </c>
      <c r="J3" s="155" t="s">
        <v>60</v>
      </c>
    </row>
    <row r="4" spans="2:10" ht="30" x14ac:dyDescent="0.25">
      <c r="B4" s="35" t="s">
        <v>167</v>
      </c>
      <c r="C4" s="31">
        <v>2022</v>
      </c>
      <c r="D4" s="16">
        <v>2022</v>
      </c>
      <c r="E4" s="16">
        <v>2022</v>
      </c>
      <c r="F4" s="17">
        <v>2022</v>
      </c>
      <c r="G4" s="16">
        <v>2023</v>
      </c>
      <c r="H4" s="16">
        <v>2023</v>
      </c>
      <c r="I4" s="158">
        <v>2023</v>
      </c>
      <c r="J4" s="81">
        <v>2023</v>
      </c>
    </row>
    <row r="5" spans="2:10" x14ac:dyDescent="0.25">
      <c r="C5" s="33"/>
      <c r="D5" s="15"/>
      <c r="E5" s="15"/>
      <c r="F5" s="11"/>
      <c r="G5" s="15"/>
      <c r="H5" s="15"/>
      <c r="I5" s="159"/>
      <c r="J5" s="82"/>
    </row>
    <row r="6" spans="2:10" x14ac:dyDescent="0.25">
      <c r="B6" t="s">
        <v>61</v>
      </c>
      <c r="C6" s="109">
        <v>76132.955585419899</v>
      </c>
      <c r="D6" s="110">
        <v>75906.877742956101</v>
      </c>
      <c r="E6" s="110">
        <v>72042.592469807991</v>
      </c>
      <c r="F6" s="108">
        <v>71331.033608833808</v>
      </c>
      <c r="G6" s="111">
        <v>67972.5174102655</v>
      </c>
      <c r="H6" s="111">
        <v>65731.386435999695</v>
      </c>
      <c r="I6" s="160">
        <v>62860.402333826802</v>
      </c>
      <c r="J6" s="100">
        <v>62300.397656640002</v>
      </c>
    </row>
    <row r="7" spans="2:10" x14ac:dyDescent="0.25">
      <c r="B7" t="s">
        <v>62</v>
      </c>
      <c r="C7" s="109">
        <v>21665.527046623902</v>
      </c>
      <c r="D7" s="110">
        <v>22406.4860847444</v>
      </c>
      <c r="E7" s="110">
        <v>22369.217847911801</v>
      </c>
      <c r="F7" s="108">
        <v>22414.338733997902</v>
      </c>
      <c r="G7" s="111">
        <v>22039.691723242802</v>
      </c>
      <c r="H7" s="111">
        <v>23008.213436045899</v>
      </c>
      <c r="I7" s="160">
        <v>22064.431915423502</v>
      </c>
      <c r="J7" s="100">
        <v>22882.7526128922</v>
      </c>
    </row>
    <row r="8" spans="2:10" x14ac:dyDescent="0.25">
      <c r="B8" t="s">
        <v>63</v>
      </c>
      <c r="C8" s="109">
        <v>110138.213335405</v>
      </c>
      <c r="D8" s="110">
        <v>111302.285534316</v>
      </c>
      <c r="E8" s="110">
        <v>107986.90841424299</v>
      </c>
      <c r="F8" s="108">
        <v>104958.206677411</v>
      </c>
      <c r="G8" s="111">
        <v>104870.5293788</v>
      </c>
      <c r="H8" s="111">
        <v>105483.78349277801</v>
      </c>
      <c r="I8" s="160">
        <v>105599.97521960901</v>
      </c>
      <c r="J8" s="100">
        <v>106060.83485333499</v>
      </c>
    </row>
    <row r="9" spans="2:10" x14ac:dyDescent="0.25">
      <c r="B9" t="s">
        <v>64</v>
      </c>
      <c r="C9" s="109">
        <v>191702.3913548993</v>
      </c>
      <c r="D9" s="110">
        <v>204554.96516184899</v>
      </c>
      <c r="E9" s="110">
        <v>206485.60786118501</v>
      </c>
      <c r="F9" s="108">
        <v>201974.936618985</v>
      </c>
      <c r="G9" s="111">
        <v>201160.45792410799</v>
      </c>
      <c r="H9" s="111">
        <v>199059.31723720301</v>
      </c>
      <c r="I9" s="160">
        <v>194984.41208104501</v>
      </c>
      <c r="J9" s="100">
        <v>202934.08718182502</v>
      </c>
    </row>
    <row r="10" spans="2:10" x14ac:dyDescent="0.25">
      <c r="B10" t="s">
        <v>65</v>
      </c>
      <c r="C10" s="109">
        <v>57061.454674980698</v>
      </c>
      <c r="D10" s="110">
        <v>58645.460577083897</v>
      </c>
      <c r="E10" s="110">
        <v>60026.677486895896</v>
      </c>
      <c r="F10" s="108">
        <v>76783.943450664301</v>
      </c>
      <c r="G10" s="111">
        <v>77582.084323307397</v>
      </c>
      <c r="H10" s="111">
        <v>81604.636035580988</v>
      </c>
      <c r="I10" s="160">
        <v>79716.134668500395</v>
      </c>
      <c r="J10" s="100">
        <v>86369.858604428198</v>
      </c>
    </row>
    <row r="11" spans="2:10" x14ac:dyDescent="0.25">
      <c r="B11" t="s">
        <v>66</v>
      </c>
      <c r="C11" s="109">
        <v>29959.2521705537</v>
      </c>
      <c r="D11" s="110">
        <v>32677.287814522198</v>
      </c>
      <c r="E11" s="110">
        <v>36732.482213135401</v>
      </c>
      <c r="F11" s="108">
        <v>34673.399926345497</v>
      </c>
      <c r="G11" s="111">
        <v>37328.364480133299</v>
      </c>
      <c r="H11" s="111">
        <v>39105.649980877497</v>
      </c>
      <c r="I11" s="160">
        <v>41064.745289003295</v>
      </c>
      <c r="J11" s="100">
        <v>37709.211331321101</v>
      </c>
    </row>
    <row r="12" spans="2:10" x14ac:dyDescent="0.25">
      <c r="B12" t="s">
        <v>67</v>
      </c>
      <c r="C12" s="109">
        <v>14478.893668780489</v>
      </c>
      <c r="D12" s="110">
        <v>15010.163596924298</v>
      </c>
      <c r="E12" s="110">
        <v>19564.606858434101</v>
      </c>
      <c r="F12" s="108">
        <v>19840.530959685097</v>
      </c>
      <c r="G12" s="110">
        <v>18965.3458514718</v>
      </c>
      <c r="H12" s="110">
        <v>18129.466564930302</v>
      </c>
      <c r="I12" s="161">
        <v>17414.8362111514</v>
      </c>
      <c r="J12" s="103">
        <v>14892.1423541556</v>
      </c>
    </row>
    <row r="13" spans="2:10" s="2" customFormat="1" x14ac:dyDescent="0.25">
      <c r="B13" s="22" t="s">
        <v>68</v>
      </c>
      <c r="C13" s="112">
        <f t="shared" ref="C13:I13" si="0">SUM(C6:C12)</f>
        <v>501138.6878366631</v>
      </c>
      <c r="D13" s="113">
        <f t="shared" si="0"/>
        <v>520503.52651239588</v>
      </c>
      <c r="E13" s="113">
        <f t="shared" si="0"/>
        <v>525208.09315161326</v>
      </c>
      <c r="F13" s="114">
        <f t="shared" si="0"/>
        <v>531976.38997592253</v>
      </c>
      <c r="G13" s="113">
        <f t="shared" si="0"/>
        <v>529918.99109132867</v>
      </c>
      <c r="H13" s="113">
        <f t="shared" si="0"/>
        <v>532122.45318341535</v>
      </c>
      <c r="I13" s="162">
        <f t="shared" si="0"/>
        <v>523704.93771855941</v>
      </c>
      <c r="J13" s="101">
        <f>SUM(J6:J12)</f>
        <v>533149.28459459706</v>
      </c>
    </row>
    <row r="14" spans="2:10" x14ac:dyDescent="0.25">
      <c r="C14" s="115"/>
      <c r="D14" s="116"/>
      <c r="E14" s="116"/>
      <c r="F14" s="117"/>
      <c r="G14" s="116"/>
      <c r="H14" s="116"/>
      <c r="I14" s="160"/>
      <c r="J14" s="100"/>
    </row>
    <row r="15" spans="2:10" x14ac:dyDescent="0.25">
      <c r="B15" t="s">
        <v>69</v>
      </c>
      <c r="C15" s="109">
        <v>154571.58577400498</v>
      </c>
      <c r="D15" s="110">
        <v>162640.36783033301</v>
      </c>
      <c r="E15" s="110">
        <v>180069.09807515601</v>
      </c>
      <c r="F15" s="108">
        <v>187207.47624908798</v>
      </c>
      <c r="G15" s="111">
        <v>195546.76620647401</v>
      </c>
      <c r="H15" s="111">
        <v>202706.11792836498</v>
      </c>
      <c r="I15" s="160">
        <v>206323.55180119802</v>
      </c>
      <c r="J15" s="100">
        <v>192188.66452453699</v>
      </c>
    </row>
    <row r="16" spans="2:10" x14ac:dyDescent="0.25">
      <c r="B16" t="s">
        <v>70</v>
      </c>
      <c r="C16" s="109">
        <v>97951.586999080697</v>
      </c>
      <c r="D16" s="110">
        <v>94169.212186636694</v>
      </c>
      <c r="E16" s="110">
        <v>105064.92858466</v>
      </c>
      <c r="F16" s="108">
        <v>102197.460211007</v>
      </c>
      <c r="G16" s="111">
        <v>96765.373269508491</v>
      </c>
      <c r="H16" s="111">
        <v>101174.845699111</v>
      </c>
      <c r="I16" s="160">
        <v>107922.59740678599</v>
      </c>
      <c r="J16" s="100">
        <v>110242.70305312601</v>
      </c>
    </row>
    <row r="17" spans="2:10" x14ac:dyDescent="0.25">
      <c r="B17" t="s">
        <v>71</v>
      </c>
      <c r="C17" s="109">
        <v>100543.762794423</v>
      </c>
      <c r="D17" s="110">
        <v>119259.14869782899</v>
      </c>
      <c r="E17" s="110">
        <v>103652</v>
      </c>
      <c r="F17" s="108">
        <v>109214</v>
      </c>
      <c r="G17" s="111">
        <v>106300.89243681601</v>
      </c>
      <c r="H17" s="111">
        <v>111344.79448149499</v>
      </c>
      <c r="I17" s="160">
        <v>118402.314322677</v>
      </c>
      <c r="J17" s="100">
        <v>113720.452335757</v>
      </c>
    </row>
    <row r="18" spans="2:10" x14ac:dyDescent="0.25">
      <c r="B18" t="s">
        <v>72</v>
      </c>
      <c r="C18" s="109">
        <v>22566.773414590101</v>
      </c>
      <c r="D18" s="110">
        <v>24286.564302481598</v>
      </c>
      <c r="E18" s="110">
        <v>24831.140066929998</v>
      </c>
      <c r="F18" s="108">
        <v>25883.4</v>
      </c>
      <c r="G18" s="110">
        <v>15913.1543536108</v>
      </c>
      <c r="H18" s="110">
        <v>15423.473297279001</v>
      </c>
      <c r="I18" s="161">
        <v>28675.916559309899</v>
      </c>
      <c r="J18" s="103">
        <v>13308.478943017901</v>
      </c>
    </row>
    <row r="19" spans="2:10" s="2" customFormat="1" x14ac:dyDescent="0.25">
      <c r="B19" s="22" t="s">
        <v>73</v>
      </c>
      <c r="C19" s="112">
        <f t="shared" ref="C19:I19" si="1">SUM(C15:C18)</f>
        <v>375633.70898209879</v>
      </c>
      <c r="D19" s="113">
        <f t="shared" si="1"/>
        <v>400355.29301728029</v>
      </c>
      <c r="E19" s="113">
        <f t="shared" si="1"/>
        <v>413617.16672674601</v>
      </c>
      <c r="F19" s="114">
        <f t="shared" si="1"/>
        <v>424502.33646009502</v>
      </c>
      <c r="G19" s="113">
        <f t="shared" si="1"/>
        <v>414526.18626640935</v>
      </c>
      <c r="H19" s="113">
        <f t="shared" si="1"/>
        <v>430649.23140624998</v>
      </c>
      <c r="I19" s="162">
        <f t="shared" si="1"/>
        <v>461324.38008997083</v>
      </c>
      <c r="J19" s="101">
        <f>SUM(J15:J18)</f>
        <v>429460.2988564379</v>
      </c>
    </row>
    <row r="20" spans="2:10" x14ac:dyDescent="0.25">
      <c r="B20" s="65"/>
      <c r="C20" s="115"/>
      <c r="D20" s="116"/>
      <c r="E20" s="116"/>
      <c r="F20" s="117"/>
      <c r="G20" s="118"/>
      <c r="H20" s="116"/>
      <c r="I20" s="160"/>
      <c r="J20" s="100"/>
    </row>
    <row r="21" spans="2:10" s="2" customFormat="1" ht="15.75" thickBot="1" x14ac:dyDescent="0.3">
      <c r="B21" s="36" t="s">
        <v>74</v>
      </c>
      <c r="C21" s="119">
        <f t="shared" ref="C21:I21" si="2">+C13+C19</f>
        <v>876772.39681876195</v>
      </c>
      <c r="D21" s="120">
        <f t="shared" si="2"/>
        <v>920858.81952967611</v>
      </c>
      <c r="E21" s="120">
        <f t="shared" si="2"/>
        <v>938825.25987835927</v>
      </c>
      <c r="F21" s="121">
        <f t="shared" si="2"/>
        <v>956478.72643601755</v>
      </c>
      <c r="G21" s="120">
        <f t="shared" si="2"/>
        <v>944445.17735773802</v>
      </c>
      <c r="H21" s="120">
        <f t="shared" si="2"/>
        <v>962771.68458966538</v>
      </c>
      <c r="I21" s="163">
        <f t="shared" si="2"/>
        <v>985029.31780853029</v>
      </c>
      <c r="J21" s="122">
        <f>+J13+J19</f>
        <v>962609.58345103497</v>
      </c>
    </row>
    <row r="22" spans="2:10" x14ac:dyDescent="0.25">
      <c r="B22" s="66"/>
      <c r="C22" s="123"/>
      <c r="D22" s="124"/>
      <c r="E22" s="124"/>
      <c r="F22" s="125"/>
      <c r="G22" s="124"/>
      <c r="H22" s="124"/>
      <c r="I22" s="164"/>
      <c r="J22" s="126"/>
    </row>
    <row r="23" spans="2:10" x14ac:dyDescent="0.25">
      <c r="B23" t="s">
        <v>75</v>
      </c>
      <c r="C23" s="109">
        <v>50154.916689136997</v>
      </c>
      <c r="D23" s="110">
        <v>50154.674555182202</v>
      </c>
      <c r="E23" s="110">
        <v>50154.554788622001</v>
      </c>
      <c r="F23" s="108">
        <v>50154.554788622001</v>
      </c>
      <c r="G23" s="111">
        <v>50154.510501159195</v>
      </c>
      <c r="H23" s="111">
        <v>50154.554889622399</v>
      </c>
      <c r="I23" s="160">
        <v>50110.035242451901</v>
      </c>
      <c r="J23" s="100">
        <v>50104.474553914602</v>
      </c>
    </row>
    <row r="24" spans="2:10" x14ac:dyDescent="0.25">
      <c r="B24" t="s">
        <v>76</v>
      </c>
      <c r="C24" s="109">
        <v>70319.901463388698</v>
      </c>
      <c r="D24" s="110">
        <v>70267.559646969894</v>
      </c>
      <c r="E24" s="110">
        <v>70451.330390607996</v>
      </c>
      <c r="F24" s="108">
        <v>69986.633390606992</v>
      </c>
      <c r="G24" s="111">
        <v>70195.796050301098</v>
      </c>
      <c r="H24" s="111">
        <v>70627.495584137389</v>
      </c>
      <c r="I24" s="160">
        <v>70625.565123718392</v>
      </c>
      <c r="J24" s="100">
        <v>70548.138841979395</v>
      </c>
    </row>
    <row r="25" spans="2:10" x14ac:dyDescent="0.25">
      <c r="B25" t="s">
        <v>77</v>
      </c>
      <c r="C25" s="109">
        <v>-33546.779016266701</v>
      </c>
      <c r="D25" s="110">
        <v>-26917.060969263799</v>
      </c>
      <c r="E25" s="110">
        <v>-12293.4257819465</v>
      </c>
      <c r="F25" s="108">
        <v>-27477.2316051944</v>
      </c>
      <c r="G25" s="111">
        <v>-27920.021145184499</v>
      </c>
      <c r="H25" s="111">
        <v>-25000.881426282001</v>
      </c>
      <c r="I25" s="160">
        <v>-22199.109669638397</v>
      </c>
      <c r="J25" s="100">
        <v>-27102.504707056298</v>
      </c>
    </row>
    <row r="26" spans="2:10" x14ac:dyDescent="0.25">
      <c r="B26" t="s">
        <v>78</v>
      </c>
      <c r="C26" s="109">
        <v>4852.7486157908597</v>
      </c>
      <c r="D26" s="110">
        <v>1450.8629930857799</v>
      </c>
      <c r="E26" s="110">
        <v>-3381.4560621536202</v>
      </c>
      <c r="F26" s="108">
        <v>-2757.54676173491</v>
      </c>
      <c r="G26" s="111">
        <v>-3131.9076311762901</v>
      </c>
      <c r="H26" s="111">
        <v>-5898.7139531686207</v>
      </c>
      <c r="I26" s="160">
        <v>-4054.7701435647</v>
      </c>
      <c r="J26" s="100">
        <v>-4274.6018806084003</v>
      </c>
    </row>
    <row r="27" spans="2:10" x14ac:dyDescent="0.25">
      <c r="B27" t="s">
        <v>79</v>
      </c>
      <c r="C27" s="109">
        <v>160959.725140656</v>
      </c>
      <c r="D27" s="110">
        <v>155243.19430150383</v>
      </c>
      <c r="E27" s="110">
        <v>158670.67937505702</v>
      </c>
      <c r="F27" s="108">
        <v>169584.17236337301</v>
      </c>
      <c r="G27" s="111">
        <v>185118.56802633899</v>
      </c>
      <c r="H27" s="111">
        <v>184029.57358712301</v>
      </c>
      <c r="I27" s="160">
        <v>203479.161464912</v>
      </c>
      <c r="J27" s="100">
        <v>216977.06341977097</v>
      </c>
    </row>
    <row r="28" spans="2:10" x14ac:dyDescent="0.25">
      <c r="C28" s="115"/>
      <c r="D28" s="116"/>
      <c r="E28" s="116"/>
      <c r="F28" s="117"/>
      <c r="G28" s="116"/>
      <c r="H28" s="116"/>
      <c r="I28" s="160"/>
      <c r="J28" s="100"/>
    </row>
    <row r="29" spans="2:10" x14ac:dyDescent="0.25">
      <c r="B29" t="s">
        <v>80</v>
      </c>
      <c r="C29" s="109">
        <v>252740.95199023694</v>
      </c>
      <c r="D29" s="110">
        <v>250199.23052747792</v>
      </c>
      <c r="E29" s="110">
        <v>263601.68271018699</v>
      </c>
      <c r="F29" s="108">
        <v>259490.58217567269</v>
      </c>
      <c r="G29" s="111">
        <v>274416.945801439</v>
      </c>
      <c r="H29" s="111">
        <v>273912.028681433</v>
      </c>
      <c r="I29" s="160">
        <v>297960.88201787899</v>
      </c>
      <c r="J29" s="100">
        <v>306252.57022800029</v>
      </c>
    </row>
    <row r="30" spans="2:10" x14ac:dyDescent="0.25">
      <c r="B30" t="s">
        <v>81</v>
      </c>
      <c r="C30" s="109">
        <v>0</v>
      </c>
      <c r="D30" s="110">
        <v>8998.944480331822</v>
      </c>
      <c r="E30" s="110">
        <v>9222.9774101310886</v>
      </c>
      <c r="F30" s="108">
        <v>8476.631662268459</v>
      </c>
      <c r="G30" s="111">
        <v>9039.1876542155405</v>
      </c>
      <c r="H30" s="111">
        <v>9565.2921546796715</v>
      </c>
      <c r="I30" s="160">
        <v>9580.4362256797194</v>
      </c>
      <c r="J30" s="100">
        <v>9042.94742570577</v>
      </c>
    </row>
    <row r="31" spans="2:10" s="2" customFormat="1" x14ac:dyDescent="0.25">
      <c r="B31" s="22" t="s">
        <v>82</v>
      </c>
      <c r="C31" s="112">
        <f>SUM(C29:C30)</f>
        <v>252740.95199023694</v>
      </c>
      <c r="D31" s="113">
        <f t="shared" ref="D31:I31" si="3">SUM(D29:D30)</f>
        <v>259198.17500780974</v>
      </c>
      <c r="E31" s="113">
        <f t="shared" si="3"/>
        <v>272824.66012031806</v>
      </c>
      <c r="F31" s="114">
        <f t="shared" si="3"/>
        <v>267967.21383794118</v>
      </c>
      <c r="G31" s="113">
        <f t="shared" si="3"/>
        <v>283456.13345565455</v>
      </c>
      <c r="H31" s="113">
        <f t="shared" si="3"/>
        <v>283477.32083611266</v>
      </c>
      <c r="I31" s="162">
        <f t="shared" si="3"/>
        <v>307541.31824355869</v>
      </c>
      <c r="J31" s="101">
        <f>SUM(J29:J30)</f>
        <v>315295.51765370608</v>
      </c>
    </row>
    <row r="32" spans="2:10" x14ac:dyDescent="0.25">
      <c r="C32" s="115"/>
      <c r="D32" s="116"/>
      <c r="E32" s="116"/>
      <c r="F32" s="117"/>
      <c r="G32" s="116"/>
      <c r="H32" s="116"/>
      <c r="I32" s="160"/>
      <c r="J32" s="100"/>
    </row>
    <row r="33" spans="2:10" x14ac:dyDescent="0.25">
      <c r="B33" t="s">
        <v>83</v>
      </c>
      <c r="C33" s="109">
        <v>2603.25795450333</v>
      </c>
      <c r="D33" s="110">
        <v>2445.8545060064603</v>
      </c>
      <c r="E33" s="110">
        <v>2386.2817248347401</v>
      </c>
      <c r="F33" s="108">
        <v>2668.3577393268301</v>
      </c>
      <c r="G33" s="111">
        <v>2470.5939928859998</v>
      </c>
      <c r="H33" s="111">
        <v>2392.1822437371202</v>
      </c>
      <c r="I33" s="160">
        <v>2449.58095363344</v>
      </c>
      <c r="J33" s="100">
        <v>2502.0462900129901</v>
      </c>
    </row>
    <row r="34" spans="2:10" x14ac:dyDescent="0.25">
      <c r="B34" t="s">
        <v>84</v>
      </c>
      <c r="C34" s="109">
        <v>18627.988687011901</v>
      </c>
      <c r="D34" s="110">
        <v>18945.301903224801</v>
      </c>
      <c r="E34" s="110">
        <v>18498.5678559074</v>
      </c>
      <c r="F34" s="108">
        <v>17240.2669644245</v>
      </c>
      <c r="G34" s="111">
        <v>16921.2271905692</v>
      </c>
      <c r="H34" s="111">
        <v>16895.389163953401</v>
      </c>
      <c r="I34" s="160">
        <v>16870.180591399498</v>
      </c>
      <c r="J34" s="100">
        <v>14041.2075901712</v>
      </c>
    </row>
    <row r="35" spans="2:10" x14ac:dyDescent="0.25">
      <c r="B35" t="s">
        <v>85</v>
      </c>
      <c r="C35" s="109">
        <v>254533.318</v>
      </c>
      <c r="D35" s="110">
        <v>304233.31699999998</v>
      </c>
      <c r="E35" s="110">
        <v>284333.31599999999</v>
      </c>
      <c r="F35" s="108">
        <v>304033.315</v>
      </c>
      <c r="G35" s="111">
        <v>284133.31400000001</v>
      </c>
      <c r="H35" s="111">
        <v>289233.31299764401</v>
      </c>
      <c r="I35" s="160">
        <v>259333.31199761201</v>
      </c>
      <c r="J35" s="100">
        <v>224433.310997717</v>
      </c>
    </row>
    <row r="36" spans="2:10" x14ac:dyDescent="0.25">
      <c r="B36" t="s">
        <v>86</v>
      </c>
      <c r="C36" s="109">
        <v>61204.865093860593</v>
      </c>
      <c r="D36" s="110">
        <v>64752.540844104202</v>
      </c>
      <c r="E36" s="110">
        <v>59988.456384993202</v>
      </c>
      <c r="F36" s="108">
        <v>73535.801273878693</v>
      </c>
      <c r="G36" s="111">
        <v>74349.418221702988</v>
      </c>
      <c r="H36" s="111">
        <v>78058.7082957846</v>
      </c>
      <c r="I36" s="160">
        <v>77756.444136943101</v>
      </c>
      <c r="J36" s="100">
        <v>78424.141820229503</v>
      </c>
    </row>
    <row r="37" spans="2:10" x14ac:dyDescent="0.25">
      <c r="B37" t="s">
        <v>87</v>
      </c>
      <c r="C37" s="109">
        <v>1467.924153212909</v>
      </c>
      <c r="D37" s="110">
        <v>2167.2498881496099</v>
      </c>
      <c r="E37" s="110">
        <v>2649.3811942065936</v>
      </c>
      <c r="F37" s="108">
        <v>1866.7410174509528</v>
      </c>
      <c r="G37" s="111">
        <v>2686.1364682758904</v>
      </c>
      <c r="H37" s="111">
        <v>4928.1026851463002</v>
      </c>
      <c r="I37" s="160">
        <v>4971.5172006984994</v>
      </c>
      <c r="J37" s="100">
        <v>5033.4201694008489</v>
      </c>
    </row>
    <row r="38" spans="2:10" s="2" customFormat="1" x14ac:dyDescent="0.25">
      <c r="B38" s="22" t="s">
        <v>88</v>
      </c>
      <c r="C38" s="112">
        <f>SUM(C33:C37)</f>
        <v>338437.35388858878</v>
      </c>
      <c r="D38" s="113">
        <f t="shared" ref="D38:I38" si="4">SUM(D33:D37)</f>
        <v>392544.26414148504</v>
      </c>
      <c r="E38" s="113">
        <f t="shared" si="4"/>
        <v>367856.00315994193</v>
      </c>
      <c r="F38" s="114">
        <f t="shared" si="4"/>
        <v>399344.48199508095</v>
      </c>
      <c r="G38" s="113">
        <f t="shared" si="4"/>
        <v>380560.68987343408</v>
      </c>
      <c r="H38" s="113">
        <f t="shared" si="4"/>
        <v>391507.69538626546</v>
      </c>
      <c r="I38" s="162">
        <f t="shared" si="4"/>
        <v>361381.03488028655</v>
      </c>
      <c r="J38" s="101">
        <f>SUM(J33:J37)</f>
        <v>324434.12686753157</v>
      </c>
    </row>
    <row r="39" spans="2:10" x14ac:dyDescent="0.25">
      <c r="C39" s="115"/>
      <c r="D39" s="116"/>
      <c r="E39" s="116"/>
      <c r="F39" s="117"/>
      <c r="G39" s="116"/>
      <c r="H39" s="116"/>
      <c r="I39" s="160"/>
      <c r="J39" s="100"/>
    </row>
    <row r="40" spans="2:10" x14ac:dyDescent="0.25">
      <c r="B40" t="s">
        <v>89</v>
      </c>
      <c r="C40" s="109">
        <v>29571.752523544699</v>
      </c>
      <c r="D40" s="110">
        <v>1691.23823668912</v>
      </c>
      <c r="E40" s="110">
        <v>12713.2034602557</v>
      </c>
      <c r="F40" s="108">
        <v>21682.053034821303</v>
      </c>
      <c r="G40" s="111">
        <v>6629.7572434756894</v>
      </c>
      <c r="H40" s="111">
        <v>14830.597453476601</v>
      </c>
      <c r="I40" s="160">
        <v>20793.776960183801</v>
      </c>
      <c r="J40" s="100">
        <v>19333.4038758321</v>
      </c>
    </row>
    <row r="41" spans="2:10" x14ac:dyDescent="0.25">
      <c r="B41" t="s">
        <v>90</v>
      </c>
      <c r="C41" s="109">
        <v>119031.140023085</v>
      </c>
      <c r="D41" s="110">
        <v>137115.218792687</v>
      </c>
      <c r="E41" s="110">
        <v>142283.77254689499</v>
      </c>
      <c r="F41" s="108">
        <v>124038.34538551199</v>
      </c>
      <c r="G41" s="111">
        <v>118659.59273761</v>
      </c>
      <c r="H41" s="111">
        <v>109026.317853696</v>
      </c>
      <c r="I41" s="160">
        <v>112634.268112327</v>
      </c>
      <c r="J41" s="100">
        <v>127846.984582251</v>
      </c>
    </row>
    <row r="42" spans="2:10" x14ac:dyDescent="0.25">
      <c r="B42" t="s">
        <v>91</v>
      </c>
      <c r="C42" s="109">
        <v>4282.90047849861</v>
      </c>
      <c r="D42" s="110">
        <v>2577.5030600853502</v>
      </c>
      <c r="E42" s="110">
        <v>2235.3424377321098</v>
      </c>
      <c r="F42" s="108">
        <v>2197.5751873200202</v>
      </c>
      <c r="G42" s="111">
        <v>2644.4801081516503</v>
      </c>
      <c r="H42" s="111">
        <v>1182.92471338466</v>
      </c>
      <c r="I42" s="160">
        <v>5914.7603410434303</v>
      </c>
      <c r="J42" s="100">
        <v>6997.2676800347399</v>
      </c>
    </row>
    <row r="43" spans="2:10" x14ac:dyDescent="0.25">
      <c r="B43" t="s">
        <v>92</v>
      </c>
      <c r="C43" s="109">
        <v>20476.436098526399</v>
      </c>
      <c r="D43" s="110">
        <v>24044.8688740861</v>
      </c>
      <c r="E43" s="110">
        <v>24671.312709483998</v>
      </c>
      <c r="F43" s="108">
        <v>22681.880624633402</v>
      </c>
      <c r="G43" s="111">
        <v>26646.1966506838</v>
      </c>
      <c r="H43" s="111">
        <v>25229.4423519425</v>
      </c>
      <c r="I43" s="160">
        <v>27952.673685292502</v>
      </c>
      <c r="J43" s="100">
        <v>25066.324598684401</v>
      </c>
    </row>
    <row r="44" spans="2:10" x14ac:dyDescent="0.25">
      <c r="B44" t="s">
        <v>93</v>
      </c>
      <c r="C44" s="109">
        <v>16624.998023773802</v>
      </c>
      <c r="D44" s="110">
        <v>16162.1985144882</v>
      </c>
      <c r="E44" s="110">
        <v>13821.105163877699</v>
      </c>
      <c r="F44" s="108">
        <v>17138.6398801252</v>
      </c>
      <c r="G44" s="111">
        <v>17069.296587197699</v>
      </c>
      <c r="H44" s="111">
        <v>18095.479654818198</v>
      </c>
      <c r="I44" s="160">
        <v>17920.026685922898</v>
      </c>
      <c r="J44" s="100">
        <v>23096.316562132801</v>
      </c>
    </row>
    <row r="45" spans="2:10" x14ac:dyDescent="0.25">
      <c r="B45" t="s">
        <v>94</v>
      </c>
      <c r="C45" s="109">
        <v>95606.865122503194</v>
      </c>
      <c r="D45" s="110">
        <v>87525.278551995609</v>
      </c>
      <c r="E45" s="110">
        <v>102420.04644723081</v>
      </c>
      <c r="F45" s="108">
        <v>101428.53804465599</v>
      </c>
      <c r="G45" s="111">
        <v>108779.252031525</v>
      </c>
      <c r="H45" s="111">
        <v>119422.127669967</v>
      </c>
      <c r="I45" s="160">
        <v>130891.471856473</v>
      </c>
      <c r="J45" s="100">
        <v>120539.86296086</v>
      </c>
    </row>
    <row r="46" spans="2:10" s="2" customFormat="1" x14ac:dyDescent="0.25">
      <c r="B46" s="22" t="s">
        <v>95</v>
      </c>
      <c r="C46" s="112">
        <f t="shared" ref="C46:I46" si="5">SUM(C40:C45)</f>
        <v>285594.09226993169</v>
      </c>
      <c r="D46" s="113">
        <f t="shared" si="5"/>
        <v>269116.30603003141</v>
      </c>
      <c r="E46" s="113">
        <f t="shared" si="5"/>
        <v>298144.78276547528</v>
      </c>
      <c r="F46" s="114">
        <f t="shared" si="5"/>
        <v>289167.03215706791</v>
      </c>
      <c r="G46" s="113">
        <f t="shared" si="5"/>
        <v>280428.57535864384</v>
      </c>
      <c r="H46" s="113">
        <f t="shared" si="5"/>
        <v>287786.88969728496</v>
      </c>
      <c r="I46" s="162">
        <f t="shared" si="5"/>
        <v>316106.97764124267</v>
      </c>
      <c r="J46" s="101">
        <f>SUM(J40:J45)</f>
        <v>322880.16025979503</v>
      </c>
    </row>
    <row r="47" spans="2:10" x14ac:dyDescent="0.25">
      <c r="B47" s="65"/>
      <c r="C47" s="127"/>
      <c r="D47" s="118"/>
      <c r="E47" s="118"/>
      <c r="F47" s="128"/>
      <c r="G47" s="118"/>
      <c r="H47" s="118"/>
      <c r="I47" s="165"/>
      <c r="J47" s="129"/>
    </row>
    <row r="48" spans="2:10" s="2" customFormat="1" ht="15.75" thickBot="1" x14ac:dyDescent="0.3">
      <c r="B48" s="36" t="s">
        <v>96</v>
      </c>
      <c r="C48" s="119">
        <f t="shared" ref="C48:I48" si="6">C31+C38+C46</f>
        <v>876772.39814875741</v>
      </c>
      <c r="D48" s="120">
        <f t="shared" si="6"/>
        <v>920858.74517932616</v>
      </c>
      <c r="E48" s="120">
        <f t="shared" si="6"/>
        <v>938825.44604573539</v>
      </c>
      <c r="F48" s="121">
        <f t="shared" si="6"/>
        <v>956478.72799009003</v>
      </c>
      <c r="G48" s="120">
        <f t="shared" si="6"/>
        <v>944445.39868773241</v>
      </c>
      <c r="H48" s="120">
        <f t="shared" si="6"/>
        <v>962771.90591966314</v>
      </c>
      <c r="I48" s="163">
        <f t="shared" si="6"/>
        <v>985029.33076508797</v>
      </c>
      <c r="J48" s="122">
        <f>J31+J38+J46</f>
        <v>962609.80478103261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52EFA-82BC-4E45-8438-4FF311AFC445}">
  <dimension ref="B1:N51"/>
  <sheetViews>
    <sheetView showGridLines="0" topLeftCell="A6" zoomScale="90" zoomScaleNormal="90" workbookViewId="0">
      <selection activeCell="C7" sqref="C7"/>
    </sheetView>
  </sheetViews>
  <sheetFormatPr defaultRowHeight="15" x14ac:dyDescent="0.25"/>
  <cols>
    <col min="2" max="2" width="55.5703125" customWidth="1"/>
    <col min="3" max="8" width="15.7109375" customWidth="1"/>
    <col min="9" max="9" width="15.7109375" style="136" customWidth="1"/>
    <col min="10" max="10" width="15.7109375" customWidth="1"/>
  </cols>
  <sheetData>
    <row r="1" spans="2:14" x14ac:dyDescent="0.25">
      <c r="B1" t="s">
        <v>28</v>
      </c>
      <c r="E1" s="138"/>
      <c r="F1" s="138"/>
      <c r="G1" s="138"/>
      <c r="H1" s="138"/>
      <c r="I1" s="166"/>
      <c r="J1" s="138"/>
    </row>
    <row r="2" spans="2:14" x14ac:dyDescent="0.25">
      <c r="B2" s="20"/>
      <c r="C2" s="8"/>
      <c r="D2" s="8"/>
      <c r="E2" s="8"/>
      <c r="F2" s="8"/>
      <c r="G2" s="8"/>
      <c r="H2" s="8"/>
      <c r="I2" s="156"/>
      <c r="J2" s="8"/>
    </row>
    <row r="3" spans="2:14" x14ac:dyDescent="0.25">
      <c r="B3" s="20" t="s">
        <v>33</v>
      </c>
      <c r="C3" s="30" t="s">
        <v>57</v>
      </c>
      <c r="D3" s="28" t="s">
        <v>58</v>
      </c>
      <c r="E3" s="28" t="s">
        <v>59</v>
      </c>
      <c r="F3" s="29" t="s">
        <v>60</v>
      </c>
      <c r="G3" s="28" t="s">
        <v>57</v>
      </c>
      <c r="H3" s="28" t="s">
        <v>58</v>
      </c>
      <c r="I3" s="157" t="s">
        <v>59</v>
      </c>
      <c r="J3" s="80" t="s">
        <v>60</v>
      </c>
    </row>
    <row r="4" spans="2:14" ht="30" x14ac:dyDescent="0.25">
      <c r="B4" s="35" t="s">
        <v>169</v>
      </c>
      <c r="C4" s="31">
        <v>2022</v>
      </c>
      <c r="D4" s="16">
        <v>2022</v>
      </c>
      <c r="E4" s="16">
        <v>2022</v>
      </c>
      <c r="F4" s="17">
        <v>2022</v>
      </c>
      <c r="G4" s="16">
        <v>2023</v>
      </c>
      <c r="H4" s="16">
        <v>2023</v>
      </c>
      <c r="I4" s="158">
        <v>2023</v>
      </c>
      <c r="J4" s="81">
        <v>2023</v>
      </c>
    </row>
    <row r="5" spans="2:14" x14ac:dyDescent="0.25">
      <c r="C5" s="33"/>
      <c r="D5" s="15"/>
      <c r="E5" s="15"/>
      <c r="F5" s="11"/>
      <c r="G5" s="15"/>
      <c r="H5" s="15"/>
      <c r="I5" s="159"/>
      <c r="J5" s="82"/>
    </row>
    <row r="6" spans="2:14" x14ac:dyDescent="0.25">
      <c r="B6" t="s">
        <v>97</v>
      </c>
      <c r="C6" s="34"/>
      <c r="D6" s="23"/>
      <c r="E6" s="23"/>
      <c r="F6" s="12"/>
      <c r="G6" s="6"/>
      <c r="H6" s="6"/>
      <c r="I6" s="48"/>
      <c r="J6" s="25"/>
    </row>
    <row r="7" spans="2:14" x14ac:dyDescent="0.25">
      <c r="B7" t="s">
        <v>98</v>
      </c>
      <c r="C7" s="34">
        <v>235.37421035197758</v>
      </c>
      <c r="D7" s="23">
        <v>13457.496292708985</v>
      </c>
      <c r="E7" s="23">
        <v>30726.16296754936</v>
      </c>
      <c r="F7" s="12">
        <v>46407.240252863972</v>
      </c>
      <c r="G7" s="6">
        <v>18128.814264945398</v>
      </c>
      <c r="H7" s="6">
        <v>42843.269265883398</v>
      </c>
      <c r="I7" s="48">
        <v>69568.923862690106</v>
      </c>
      <c r="J7" s="25">
        <v>84879.612711695896</v>
      </c>
    </row>
    <row r="8" spans="2:14" s="136" customFormat="1" x14ac:dyDescent="0.25">
      <c r="B8" s="136" t="s">
        <v>99</v>
      </c>
      <c r="C8" s="50">
        <v>-14063.664353967853</v>
      </c>
      <c r="D8" s="48">
        <v>-12730.016453831699</v>
      </c>
      <c r="E8" s="48">
        <v>-22824.698199934999</v>
      </c>
      <c r="F8" s="51">
        <v>-22824.698178946826</v>
      </c>
      <c r="G8" s="137">
        <v>0</v>
      </c>
      <c r="H8" s="137">
        <v>-1339.1589653251099</v>
      </c>
      <c r="I8" s="48">
        <v>-1339.1589653251099</v>
      </c>
      <c r="J8" s="25">
        <v>-1339.1589653251099</v>
      </c>
    </row>
    <row r="9" spans="2:14" x14ac:dyDescent="0.25">
      <c r="B9" s="2" t="s">
        <v>100</v>
      </c>
      <c r="C9" s="38">
        <f t="shared" ref="C9:J9" si="0">SUM(C7:C8)</f>
        <v>-13828.290143615875</v>
      </c>
      <c r="D9" s="37">
        <f t="shared" si="0"/>
        <v>727.47983887728697</v>
      </c>
      <c r="E9" s="37">
        <f t="shared" si="0"/>
        <v>7901.4647676143613</v>
      </c>
      <c r="F9" s="13">
        <f t="shared" si="0"/>
        <v>23582.542073917146</v>
      </c>
      <c r="G9" s="7">
        <f t="shared" si="0"/>
        <v>18128.814264945398</v>
      </c>
      <c r="H9" s="7">
        <f t="shared" si="0"/>
        <v>41504.110300558292</v>
      </c>
      <c r="I9" s="167">
        <f t="shared" si="0"/>
        <v>68229.764897364992</v>
      </c>
      <c r="J9" s="39">
        <f t="shared" si="0"/>
        <v>83540.453746370782</v>
      </c>
    </row>
    <row r="10" spans="2:14" ht="8.1" customHeight="1" x14ac:dyDescent="0.25">
      <c r="C10" s="34"/>
      <c r="D10" s="23"/>
      <c r="E10" s="23"/>
      <c r="F10" s="12"/>
      <c r="G10" s="6"/>
      <c r="H10" s="6"/>
      <c r="I10" s="48"/>
      <c r="J10" s="25"/>
    </row>
    <row r="11" spans="2:14" x14ac:dyDescent="0.25">
      <c r="B11" t="s">
        <v>101</v>
      </c>
      <c r="C11" s="34">
        <v>730.1140191227538</v>
      </c>
      <c r="D11" s="23">
        <v>1105.645165152554</v>
      </c>
      <c r="E11" s="23">
        <v>3225.213702434532</v>
      </c>
      <c r="F11" s="12">
        <v>5657.8827895230597</v>
      </c>
      <c r="G11" s="6">
        <v>3181.1644985012349</v>
      </c>
      <c r="H11" s="6">
        <v>6823.9849642093704</v>
      </c>
      <c r="I11" s="48">
        <v>8743.0118927103904</v>
      </c>
      <c r="J11" s="25">
        <v>11303.325434712338</v>
      </c>
      <c r="N11" s="63"/>
    </row>
    <row r="12" spans="2:14" x14ac:dyDescent="0.25">
      <c r="B12" t="s">
        <v>102</v>
      </c>
      <c r="C12" s="34">
        <v>1123.918505758927</v>
      </c>
      <c r="D12" s="23">
        <v>2290.483730696058</v>
      </c>
      <c r="E12" s="23">
        <v>3249.5256566615335</v>
      </c>
      <c r="F12" s="12">
        <v>4574.7107550069913</v>
      </c>
      <c r="G12" s="6">
        <v>1678.7163593968612</v>
      </c>
      <c r="H12" s="6">
        <v>3278.8542068917809</v>
      </c>
      <c r="I12" s="48">
        <v>4955.8946018918823</v>
      </c>
      <c r="J12" s="25">
        <v>6566.0178458086757</v>
      </c>
    </row>
    <row r="13" spans="2:14" ht="8.1" customHeight="1" x14ac:dyDescent="0.25">
      <c r="C13" s="34"/>
      <c r="D13" s="23"/>
      <c r="E13" s="23"/>
      <c r="F13" s="12"/>
      <c r="G13" s="6"/>
      <c r="H13" s="6"/>
      <c r="I13" s="48"/>
      <c r="J13" s="25"/>
    </row>
    <row r="14" spans="2:14" s="2" customFormat="1" x14ac:dyDescent="0.25">
      <c r="B14" s="2" t="s">
        <v>103</v>
      </c>
      <c r="C14" s="38">
        <f t="shared" ref="C14:I14" si="1">SUM(C9:C12)</f>
        <v>-11974.257618734195</v>
      </c>
      <c r="D14" s="37">
        <f t="shared" si="1"/>
        <v>4123.608734725899</v>
      </c>
      <c r="E14" s="37">
        <f t="shared" si="1"/>
        <v>14376.204126710427</v>
      </c>
      <c r="F14" s="13">
        <f t="shared" si="1"/>
        <v>33815.135618447195</v>
      </c>
      <c r="G14" s="7">
        <f t="shared" si="1"/>
        <v>22988.695122843495</v>
      </c>
      <c r="H14" s="7">
        <f t="shared" si="1"/>
        <v>51606.949471659442</v>
      </c>
      <c r="I14" s="167">
        <f t="shared" si="1"/>
        <v>81928.671391967262</v>
      </c>
      <c r="J14" s="39">
        <f>SUM(J9:J12)</f>
        <v>101409.7970268918</v>
      </c>
    </row>
    <row r="15" spans="2:14" s="2" customFormat="1" ht="8.1" customHeight="1" x14ac:dyDescent="0.25">
      <c r="C15" s="34"/>
      <c r="D15" s="23"/>
      <c r="E15" s="23"/>
      <c r="F15" s="12"/>
      <c r="G15" s="6"/>
      <c r="H15" s="6"/>
      <c r="I15" s="48"/>
      <c r="J15" s="25"/>
    </row>
    <row r="16" spans="2:14" x14ac:dyDescent="0.25">
      <c r="B16" t="s">
        <v>104</v>
      </c>
      <c r="C16" s="34">
        <v>27104.660113485297</v>
      </c>
      <c r="D16" s="23">
        <v>42858.922554652781</v>
      </c>
      <c r="E16" s="23">
        <v>56647.919431039154</v>
      </c>
      <c r="F16" s="12">
        <v>76117.697376682903</v>
      </c>
      <c r="G16" s="6">
        <v>15299.8053384716</v>
      </c>
      <c r="H16" s="6">
        <v>30161.264471938801</v>
      </c>
      <c r="I16" s="48">
        <v>46219.191397239498</v>
      </c>
      <c r="J16" s="25">
        <v>61332.313958079496</v>
      </c>
    </row>
    <row r="17" spans="2:10" ht="30" x14ac:dyDescent="0.25">
      <c r="B17" s="40" t="s">
        <v>171</v>
      </c>
      <c r="C17" s="34">
        <v>500</v>
      </c>
      <c r="D17" s="23">
        <v>1273.8057289933399</v>
      </c>
      <c r="E17" s="23">
        <v>500</v>
      </c>
      <c r="F17" s="12">
        <v>500</v>
      </c>
      <c r="G17" s="6">
        <v>1677.9976499999998</v>
      </c>
      <c r="H17" s="6">
        <v>-338.38527436277013</v>
      </c>
      <c r="I17" s="48">
        <v>-398.72595810460996</v>
      </c>
      <c r="J17" s="25">
        <v>-398.72595810460996</v>
      </c>
    </row>
    <row r="18" spans="2:10" x14ac:dyDescent="0.25">
      <c r="B18" t="s">
        <v>170</v>
      </c>
      <c r="C18" s="34">
        <v>-1455.3273283993299</v>
      </c>
      <c r="D18" s="23">
        <v>15283.564290209601</v>
      </c>
      <c r="E18" s="23">
        <v>11891.6724888761</v>
      </c>
      <c r="F18" s="12">
        <v>2296.8166375502501</v>
      </c>
      <c r="G18" s="6">
        <v>-3463.2980187536</v>
      </c>
      <c r="H18" s="6">
        <v>-7306.4963357095194</v>
      </c>
      <c r="I18" s="48">
        <v>-978.14490175285505</v>
      </c>
      <c r="J18" s="25">
        <v>-174.389163976264</v>
      </c>
    </row>
    <row r="19" spans="2:10" x14ac:dyDescent="0.25">
      <c r="B19" t="s">
        <v>105</v>
      </c>
      <c r="C19" s="34">
        <v>-911.99540302209607</v>
      </c>
      <c r="D19" s="23">
        <v>-1932.3762355756598</v>
      </c>
      <c r="E19" s="23">
        <v>-3387.4944062044401</v>
      </c>
      <c r="F19" s="12">
        <v>-4378.1443104911395</v>
      </c>
      <c r="G19" s="6">
        <v>-1012.35642166327</v>
      </c>
      <c r="H19" s="6">
        <v>-2208.3785090025599</v>
      </c>
      <c r="I19" s="48">
        <v>-4102.3144566151996</v>
      </c>
      <c r="J19" s="25">
        <v>-6855.4777315824604</v>
      </c>
    </row>
    <row r="20" spans="2:10" x14ac:dyDescent="0.25">
      <c r="B20" t="s">
        <v>106</v>
      </c>
      <c r="C20" s="34">
        <v>0</v>
      </c>
      <c r="D20" s="23">
        <v>0</v>
      </c>
      <c r="E20" s="41">
        <v>28.319344140178199</v>
      </c>
      <c r="F20" s="14">
        <v>137.28599455363099</v>
      </c>
      <c r="G20" s="10">
        <v>13.0887142803959</v>
      </c>
      <c r="H20" s="10">
        <v>12.996042809873201</v>
      </c>
      <c r="I20" s="48">
        <v>-37.844824087038603</v>
      </c>
      <c r="J20" s="25">
        <v>-12.7294906260927</v>
      </c>
    </row>
    <row r="21" spans="2:10" x14ac:dyDescent="0.25">
      <c r="B21" t="s">
        <v>107</v>
      </c>
      <c r="C21" s="42">
        <v>-4421.5940454032407</v>
      </c>
      <c r="D21" s="41">
        <v>-7114.32605458118</v>
      </c>
      <c r="E21" s="41">
        <v>-8275.0000000000109</v>
      </c>
      <c r="F21" s="14">
        <v>-13682.906933436099</v>
      </c>
      <c r="G21" s="10">
        <v>-816.22222329386909</v>
      </c>
      <c r="H21" s="10">
        <v>-7531.2971332475499</v>
      </c>
      <c r="I21" s="48">
        <v>-10396.3099499825</v>
      </c>
      <c r="J21" s="25">
        <v>-14269.654951492601</v>
      </c>
    </row>
    <row r="22" spans="2:10" x14ac:dyDescent="0.25">
      <c r="B22" t="s">
        <v>108</v>
      </c>
      <c r="C22" s="42">
        <v>-7005.4882620077406</v>
      </c>
      <c r="D22" s="41">
        <v>606.94316342273396</v>
      </c>
      <c r="E22" s="41">
        <v>-8504.4629725951709</v>
      </c>
      <c r="F22" s="14">
        <v>-10615.136603262299</v>
      </c>
      <c r="G22" s="41">
        <v>4450.7790232389998</v>
      </c>
      <c r="H22" s="41">
        <v>506.45312662155402</v>
      </c>
      <c r="I22" s="48">
        <v>-5417.6717808251797</v>
      </c>
      <c r="J22" s="25">
        <v>-9275.4604785292795</v>
      </c>
    </row>
    <row r="23" spans="2:10" s="2" customFormat="1" x14ac:dyDescent="0.25">
      <c r="B23" t="s">
        <v>109</v>
      </c>
      <c r="C23" s="42">
        <v>1559.31828383374</v>
      </c>
      <c r="D23" s="41">
        <v>-19091.493655067599</v>
      </c>
      <c r="E23" s="41">
        <v>-9106.8756041126016</v>
      </c>
      <c r="F23" s="14">
        <v>-16391.397293258702</v>
      </c>
      <c r="G23" s="41">
        <v>840.28228948738604</v>
      </c>
      <c r="H23" s="41">
        <v>-5606.3935706003704</v>
      </c>
      <c r="I23" s="48">
        <v>-13374.928844272499</v>
      </c>
      <c r="J23" s="25">
        <v>-5264.6612158225498</v>
      </c>
    </row>
    <row r="24" spans="2:10" x14ac:dyDescent="0.25">
      <c r="B24" t="s">
        <v>110</v>
      </c>
      <c r="C24" s="42">
        <v>-9249.62087870293</v>
      </c>
      <c r="D24" s="41">
        <v>-13714.984158023201</v>
      </c>
      <c r="E24" s="41">
        <v>-28726.867336482301</v>
      </c>
      <c r="F24" s="14">
        <v>-39174.664735552302</v>
      </c>
      <c r="G24" s="41">
        <v>-8874.7296404236113</v>
      </c>
      <c r="H24" s="41">
        <v>-15754.014505986299</v>
      </c>
      <c r="I24" s="48">
        <v>-18130.4501231984</v>
      </c>
      <c r="J24" s="25">
        <v>-6982.3141861820204</v>
      </c>
    </row>
    <row r="25" spans="2:10" s="2" customFormat="1" x14ac:dyDescent="0.25">
      <c r="B25" t="s">
        <v>111</v>
      </c>
      <c r="C25" s="42">
        <v>271.42997094903296</v>
      </c>
      <c r="D25" s="41">
        <v>15133.360209562199</v>
      </c>
      <c r="E25" s="41">
        <v>19193.268525825701</v>
      </c>
      <c r="F25" s="14">
        <v>4892.5134700609206</v>
      </c>
      <c r="G25" s="41">
        <v>-4743.93728464777</v>
      </c>
      <c r="H25" s="41">
        <v>-15019.674815582201</v>
      </c>
      <c r="I25" s="48">
        <v>-11099.871806982101</v>
      </c>
      <c r="J25" s="25">
        <v>3896.8757446474697</v>
      </c>
    </row>
    <row r="26" spans="2:10" x14ac:dyDescent="0.25">
      <c r="B26" t="s">
        <v>112</v>
      </c>
      <c r="C26" s="42">
        <v>2833.4729923968503</v>
      </c>
      <c r="D26" s="41">
        <v>-28001.937739549601</v>
      </c>
      <c r="E26" s="41">
        <v>-18586.535479413</v>
      </c>
      <c r="F26" s="14">
        <v>-8116.5836401974402</v>
      </c>
      <c r="G26" s="41">
        <v>23220.953826699202</v>
      </c>
      <c r="H26" s="41">
        <v>34394.834247011197</v>
      </c>
      <c r="I26" s="48">
        <v>43684.1363960499</v>
      </c>
      <c r="J26" s="25">
        <v>34010.557185562095</v>
      </c>
    </row>
    <row r="27" spans="2:10" x14ac:dyDescent="0.25">
      <c r="B27" t="s">
        <v>113</v>
      </c>
      <c r="C27" s="42">
        <v>35.485140000001302</v>
      </c>
      <c r="D27" s="41">
        <v>-535.86873035688495</v>
      </c>
      <c r="E27" s="41">
        <v>-612.71802035688597</v>
      </c>
      <c r="F27" s="14">
        <v>-307.10254493078799</v>
      </c>
      <c r="G27" s="41">
        <v>-193.77267803353999</v>
      </c>
      <c r="H27" s="41">
        <v>-189.121898033539</v>
      </c>
      <c r="I27" s="48">
        <v>-166.38985803353901</v>
      </c>
      <c r="J27" s="25">
        <v>-227.59658382826302</v>
      </c>
    </row>
    <row r="28" spans="2:10" x14ac:dyDescent="0.25">
      <c r="B28" s="2" t="s">
        <v>114</v>
      </c>
      <c r="C28" s="38">
        <f t="shared" ref="C28:I28" si="2">SUM(C14:C27)</f>
        <v>-2713.9170356046097</v>
      </c>
      <c r="D28" s="37">
        <f t="shared" si="2"/>
        <v>8889.2181084124313</v>
      </c>
      <c r="E28" s="37">
        <f t="shared" si="2"/>
        <v>25437.43009742715</v>
      </c>
      <c r="F28" s="13">
        <f t="shared" si="2"/>
        <v>25093.513036166114</v>
      </c>
      <c r="G28" s="37">
        <f t="shared" si="2"/>
        <v>49387.285698205407</v>
      </c>
      <c r="H28" s="37">
        <f t="shared" si="2"/>
        <v>62728.735317516053</v>
      </c>
      <c r="I28" s="167">
        <f t="shared" si="2"/>
        <v>107729.34668140273</v>
      </c>
      <c r="J28" s="39">
        <f>SUM(J14:J27)</f>
        <v>157188.53415503673</v>
      </c>
    </row>
    <row r="29" spans="2:10" x14ac:dyDescent="0.25">
      <c r="C29" s="34"/>
      <c r="D29" s="23"/>
      <c r="E29" s="23"/>
      <c r="F29" s="12"/>
      <c r="G29" s="23"/>
      <c r="H29" s="23"/>
      <c r="I29" s="48"/>
      <c r="J29" s="25"/>
    </row>
    <row r="30" spans="2:10" x14ac:dyDescent="0.25">
      <c r="B30" t="s">
        <v>115</v>
      </c>
      <c r="C30" s="34">
        <v>-10017.008999999496</v>
      </c>
      <c r="D30" s="23">
        <v>-21783.8552528359</v>
      </c>
      <c r="E30" s="23">
        <v>-29461.115437572895</v>
      </c>
      <c r="F30" s="12">
        <v>-43713.760698839993</v>
      </c>
      <c r="G30" s="23">
        <v>-8945.6018501095186</v>
      </c>
      <c r="H30" s="23">
        <v>-15168.977130326699</v>
      </c>
      <c r="I30" s="48">
        <v>-19703.697214929201</v>
      </c>
      <c r="J30" s="25">
        <v>-40773.8221349823</v>
      </c>
    </row>
    <row r="31" spans="2:10" x14ac:dyDescent="0.25">
      <c r="B31" t="s">
        <v>116</v>
      </c>
      <c r="C31" s="34">
        <v>-85382.990999999995</v>
      </c>
      <c r="D31" s="23">
        <v>-97356.102767485092</v>
      </c>
      <c r="E31" s="23">
        <v>-88133</v>
      </c>
      <c r="F31" s="12">
        <v>-88262.344282954262</v>
      </c>
      <c r="G31" s="23">
        <v>0</v>
      </c>
      <c r="H31" s="23">
        <v>0</v>
      </c>
      <c r="I31" s="48">
        <v>0</v>
      </c>
      <c r="J31" s="25">
        <v>0</v>
      </c>
    </row>
    <row r="32" spans="2:10" x14ac:dyDescent="0.25">
      <c r="B32" t="s">
        <v>117</v>
      </c>
      <c r="C32" s="34">
        <v>0</v>
      </c>
      <c r="D32" s="23">
        <v>662.24258948226702</v>
      </c>
      <c r="E32" s="23">
        <v>1199.6757045716699</v>
      </c>
      <c r="F32" s="12">
        <v>1231.98428115805</v>
      </c>
      <c r="G32" s="23">
        <v>0</v>
      </c>
      <c r="H32" s="23">
        <v>0</v>
      </c>
      <c r="I32" s="48">
        <v>0</v>
      </c>
      <c r="J32" s="25">
        <v>122.09372967388701</v>
      </c>
    </row>
    <row r="33" spans="2:12" x14ac:dyDescent="0.25">
      <c r="B33" t="s">
        <v>118</v>
      </c>
      <c r="C33" s="34">
        <v>0</v>
      </c>
      <c r="D33" s="23">
        <v>0</v>
      </c>
      <c r="E33" s="23">
        <v>0</v>
      </c>
      <c r="F33" s="12">
        <v>0</v>
      </c>
      <c r="G33" s="23">
        <v>0</v>
      </c>
      <c r="H33" s="23">
        <v>3574.5212200000001</v>
      </c>
      <c r="I33" s="48">
        <v>4883.2948499999993</v>
      </c>
      <c r="J33" s="25">
        <v>4883.2948499999993</v>
      </c>
    </row>
    <row r="34" spans="2:12" x14ac:dyDescent="0.25">
      <c r="B34" t="s">
        <v>119</v>
      </c>
      <c r="C34" s="34">
        <v>0</v>
      </c>
      <c r="D34" s="23">
        <v>0</v>
      </c>
      <c r="E34" s="23">
        <v>0</v>
      </c>
      <c r="F34" s="12">
        <v>0</v>
      </c>
      <c r="G34" s="23">
        <v>0</v>
      </c>
      <c r="H34" s="41">
        <v>932.55681953579801</v>
      </c>
      <c r="I34" s="48">
        <v>923.485246907842</v>
      </c>
      <c r="J34" s="25">
        <v>2018.06157227634</v>
      </c>
    </row>
    <row r="35" spans="2:12" s="2" customFormat="1" x14ac:dyDescent="0.25">
      <c r="B35" t="s">
        <v>120</v>
      </c>
      <c r="C35" s="42">
        <v>1250.4327840701501</v>
      </c>
      <c r="D35" s="41">
        <v>3097.2061928538496</v>
      </c>
      <c r="E35" s="41">
        <v>3641</v>
      </c>
      <c r="F35" s="14">
        <v>4734.6678307555594</v>
      </c>
      <c r="G35" s="41">
        <v>-1375.2503690298699</v>
      </c>
      <c r="H35" s="41">
        <v>461.87800127109</v>
      </c>
      <c r="I35" s="48">
        <v>560.37024257001804</v>
      </c>
      <c r="J35" s="25">
        <v>1772.1617528586198</v>
      </c>
    </row>
    <row r="36" spans="2:12" x14ac:dyDescent="0.25">
      <c r="B36" s="2" t="s">
        <v>121</v>
      </c>
      <c r="C36" s="52">
        <f t="shared" ref="C36:J36" si="3">SUM(C30:C35)</f>
        <v>-94149.567215929346</v>
      </c>
      <c r="D36" s="49">
        <f t="shared" si="3"/>
        <v>-115380.50923798488</v>
      </c>
      <c r="E36" s="49">
        <f t="shared" si="3"/>
        <v>-112753.43973300123</v>
      </c>
      <c r="F36" s="53">
        <f t="shared" si="3"/>
        <v>-126009.45286988065</v>
      </c>
      <c r="G36" s="49">
        <f t="shared" si="3"/>
        <v>-10320.852219139389</v>
      </c>
      <c r="H36" s="49">
        <f t="shared" si="3"/>
        <v>-10200.021089519811</v>
      </c>
      <c r="I36" s="167">
        <f t="shared" si="3"/>
        <v>-13336.546875451344</v>
      </c>
      <c r="J36" s="39">
        <f t="shared" si="3"/>
        <v>-31978.210230173456</v>
      </c>
      <c r="K36" s="2"/>
      <c r="L36" s="2"/>
    </row>
    <row r="37" spans="2:12" x14ac:dyDescent="0.25">
      <c r="C37" s="34"/>
      <c r="D37" s="23"/>
      <c r="E37" s="23"/>
      <c r="F37" s="12"/>
      <c r="G37" s="23"/>
      <c r="H37" s="23"/>
      <c r="I37" s="48"/>
      <c r="J37" s="25"/>
    </row>
    <row r="38" spans="2:12" x14ac:dyDescent="0.25">
      <c r="B38" t="s">
        <v>122</v>
      </c>
      <c r="C38" s="34">
        <v>271068.23704564967</v>
      </c>
      <c r="D38" s="23">
        <v>586540</v>
      </c>
      <c r="E38" s="23">
        <v>873387</v>
      </c>
      <c r="F38" s="12">
        <v>1178067.0849903573</v>
      </c>
      <c r="G38" s="23">
        <v>294256</v>
      </c>
      <c r="H38" s="23">
        <v>601716.21460435202</v>
      </c>
      <c r="I38" s="48">
        <f>Manual!C23</f>
        <v>864295.09004342696</v>
      </c>
      <c r="J38" s="25">
        <v>1087304</v>
      </c>
    </row>
    <row r="39" spans="2:12" x14ac:dyDescent="0.25">
      <c r="B39" t="s">
        <v>123</v>
      </c>
      <c r="C39" s="34">
        <v>-170751</v>
      </c>
      <c r="D39" s="23">
        <v>-459447</v>
      </c>
      <c r="E39" s="23">
        <v>-753499</v>
      </c>
      <c r="F39" s="12">
        <v>-1030217.1174745831</v>
      </c>
      <c r="G39" s="23">
        <v>-334764</v>
      </c>
      <c r="H39" s="23">
        <v>-629292.00235862017</v>
      </c>
      <c r="I39" s="48">
        <f>Manual!C24</f>
        <v>-914845.59277121758</v>
      </c>
      <c r="J39" s="25">
        <v>-1174597.5072254424</v>
      </c>
    </row>
    <row r="40" spans="2:12" x14ac:dyDescent="0.25">
      <c r="B40" t="s">
        <v>101</v>
      </c>
      <c r="C40" s="34">
        <f t="shared" ref="C40:G40" si="4">-C11</f>
        <v>-730.1140191227538</v>
      </c>
      <c r="D40" s="23">
        <f t="shared" si="4"/>
        <v>-1105.645165152554</v>
      </c>
      <c r="E40" s="23">
        <f t="shared" si="4"/>
        <v>-3225.213702434532</v>
      </c>
      <c r="F40" s="12">
        <v>-5657.8827895230615</v>
      </c>
      <c r="G40" s="23">
        <f t="shared" si="4"/>
        <v>-3181.1644985012349</v>
      </c>
      <c r="H40" s="23">
        <f>-H11</f>
        <v>-6823.9849642093704</v>
      </c>
      <c r="I40" s="48">
        <f>-I11</f>
        <v>-8743.0118927103904</v>
      </c>
      <c r="J40" s="25">
        <f>-J11</f>
        <v>-11303.325434712338</v>
      </c>
    </row>
    <row r="41" spans="2:12" x14ac:dyDescent="0.25">
      <c r="B41" t="s">
        <v>124</v>
      </c>
      <c r="C41" s="34">
        <v>-5127.9185057589275</v>
      </c>
      <c r="D41" s="23">
        <v>-10350.483730696058</v>
      </c>
      <c r="E41" s="23">
        <v>-14944.525656661534</v>
      </c>
      <c r="F41" s="12">
        <v>-19769.710755006981</v>
      </c>
      <c r="G41" s="23">
        <v>-4609.7163593968617</v>
      </c>
      <c r="H41" s="23">
        <v>-8776.5315126497499</v>
      </c>
      <c r="I41" s="48">
        <f>-I12+Manual!B26</f>
        <v>-12312.268601891883</v>
      </c>
      <c r="J41" s="25">
        <v>-18358.968342190179</v>
      </c>
    </row>
    <row r="42" spans="2:12" hidden="1" x14ac:dyDescent="0.25">
      <c r="B42" t="s">
        <v>157</v>
      </c>
      <c r="C42" s="34">
        <v>0</v>
      </c>
      <c r="D42" s="23">
        <v>0</v>
      </c>
      <c r="E42" s="23">
        <v>0</v>
      </c>
      <c r="F42" s="12">
        <v>0</v>
      </c>
      <c r="G42" s="23">
        <v>0</v>
      </c>
      <c r="H42" s="23">
        <v>0</v>
      </c>
      <c r="I42" s="23">
        <v>0</v>
      </c>
      <c r="J42" s="25"/>
    </row>
    <row r="43" spans="2:12" x14ac:dyDescent="0.25">
      <c r="B43" t="s">
        <v>156</v>
      </c>
      <c r="C43" s="34">
        <v>0</v>
      </c>
      <c r="D43" s="23">
        <v>9239.4761476296499</v>
      </c>
      <c r="E43" s="23">
        <v>0</v>
      </c>
      <c r="F43" s="12">
        <v>0</v>
      </c>
      <c r="G43" s="23">
        <v>0</v>
      </c>
      <c r="H43" s="23">
        <v>0</v>
      </c>
      <c r="I43" s="23">
        <v>0</v>
      </c>
      <c r="J43" s="25"/>
    </row>
    <row r="44" spans="2:12" s="2" customFormat="1" x14ac:dyDescent="0.25">
      <c r="B44" t="s">
        <v>125</v>
      </c>
      <c r="C44" s="34">
        <v>0</v>
      </c>
      <c r="D44" s="41">
        <v>-19622.758999999998</v>
      </c>
      <c r="E44" s="41">
        <v>-19622.758999999998</v>
      </c>
      <c r="F44" s="14">
        <v>-19622.758999999998</v>
      </c>
      <c r="G44" s="41">
        <v>0</v>
      </c>
      <c r="H44" s="41">
        <v>-19633.955710000002</v>
      </c>
      <c r="I44" s="168">
        <v>-19633.9557099999</v>
      </c>
      <c r="J44" s="25">
        <v>-19633.955710000002</v>
      </c>
    </row>
    <row r="45" spans="2:12" x14ac:dyDescent="0.25">
      <c r="B45" t="s">
        <v>126</v>
      </c>
      <c r="C45" s="34">
        <v>84.054500000000004</v>
      </c>
      <c r="D45" s="23">
        <v>38.5</v>
      </c>
      <c r="E45" s="41">
        <v>223.50042934780001</v>
      </c>
      <c r="F45" s="14">
        <v>-241.19657065219999</v>
      </c>
      <c r="G45" s="168">
        <v>0</v>
      </c>
      <c r="H45" s="168">
        <v>0</v>
      </c>
      <c r="I45" s="48">
        <f>Manual!C20</f>
        <v>-252.4</v>
      </c>
      <c r="J45" s="25">
        <v>-884.91985</v>
      </c>
    </row>
    <row r="46" spans="2:12" x14ac:dyDescent="0.25">
      <c r="B46" s="2" t="s">
        <v>127</v>
      </c>
      <c r="C46" s="38">
        <f>SUM(C38:C45)</f>
        <v>94543.25902076799</v>
      </c>
      <c r="D46" s="37">
        <f>SUM(D38:D45)</f>
        <v>105292.08825178104</v>
      </c>
      <c r="E46" s="37">
        <f>SUM(E38:E45)</f>
        <v>82319.002070251736</v>
      </c>
      <c r="F46" s="37">
        <f>SUM(F38:F45)</f>
        <v>102558.41840059195</v>
      </c>
      <c r="G46" s="38">
        <f t="shared" ref="G46:H46" si="5">SUM(G38:G45)</f>
        <v>-48298.880857898097</v>
      </c>
      <c r="H46" s="37">
        <f t="shared" si="5"/>
        <v>-62810.259941127275</v>
      </c>
      <c r="I46" s="167">
        <f>SUM(I38:I45)</f>
        <v>-91492.138932392787</v>
      </c>
      <c r="J46" s="39">
        <f>SUM(J38:J45)</f>
        <v>-137474.67656234498</v>
      </c>
      <c r="K46" s="2"/>
      <c r="L46" s="2"/>
    </row>
    <row r="47" spans="2:12" x14ac:dyDescent="0.25">
      <c r="C47" s="34"/>
      <c r="D47" s="23"/>
      <c r="E47" s="23"/>
      <c r="F47" s="12"/>
      <c r="G47" s="23"/>
      <c r="H47" s="23"/>
      <c r="I47" s="48"/>
      <c r="J47" s="25"/>
    </row>
    <row r="48" spans="2:12" x14ac:dyDescent="0.25">
      <c r="B48" t="s">
        <v>128</v>
      </c>
      <c r="C48" s="34">
        <v>624.76368772826095</v>
      </c>
      <c r="D48" s="23">
        <v>1223.9476613271811</v>
      </c>
      <c r="E48" s="23">
        <v>5566.2749715746795</v>
      </c>
      <c r="F48" s="12">
        <v>-21.750464224710896</v>
      </c>
      <c r="G48" s="23">
        <v>-736.84056539953804</v>
      </c>
      <c r="H48" s="23">
        <v>-178.126932851503</v>
      </c>
      <c r="I48" s="48">
        <v>-107.89034608582999</v>
      </c>
      <c r="J48" s="25">
        <v>-309.84818105711798</v>
      </c>
    </row>
    <row r="49" spans="2:10" x14ac:dyDescent="0.25">
      <c r="B49" t="s">
        <v>129</v>
      </c>
      <c r="C49" s="50">
        <v>-1695.6612746583328</v>
      </c>
      <c r="D49" s="48">
        <f t="shared" ref="D49:J49" si="6">D28+D36+D46+D48</f>
        <v>24.74478353577183</v>
      </c>
      <c r="E49" s="48">
        <v>568.720684904623</v>
      </c>
      <c r="F49" s="51">
        <v>1620.9249489560866</v>
      </c>
      <c r="G49" s="48">
        <f t="shared" si="6"/>
        <v>-9969.2879442316134</v>
      </c>
      <c r="H49" s="48">
        <f t="shared" si="6"/>
        <v>-10459.672645982535</v>
      </c>
      <c r="I49" s="48">
        <f>I28+I36+I46+I48</f>
        <v>2792.770527472775</v>
      </c>
      <c r="J49" s="25">
        <f t="shared" si="6"/>
        <v>-12574.200818538819</v>
      </c>
    </row>
    <row r="50" spans="2:10" x14ac:dyDescent="0.25">
      <c r="B50" t="s">
        <v>130</v>
      </c>
      <c r="C50" s="50">
        <v>24262.302746670801</v>
      </c>
      <c r="D50" s="48">
        <v>24262.302746670801</v>
      </c>
      <c r="E50" s="48">
        <v>24262.302746670801</v>
      </c>
      <c r="F50" s="51">
        <v>24262.302746670801</v>
      </c>
      <c r="G50" s="48">
        <v>25883.145941261399</v>
      </c>
      <c r="H50" s="48">
        <v>25883.145941261399</v>
      </c>
      <c r="I50" s="48">
        <v>25883.145941261399</v>
      </c>
      <c r="J50" s="25">
        <v>25883.145941261399</v>
      </c>
    </row>
    <row r="51" spans="2:10" x14ac:dyDescent="0.25">
      <c r="B51" s="2" t="s">
        <v>131</v>
      </c>
      <c r="C51" s="38">
        <v>22566.930963645802</v>
      </c>
      <c r="D51" s="37">
        <v>24286.564302481598</v>
      </c>
      <c r="E51" s="37">
        <v>24831.140066929998</v>
      </c>
      <c r="F51" s="13">
        <v>25883.145941261399</v>
      </c>
      <c r="G51" s="37">
        <v>15913.1543536108</v>
      </c>
      <c r="H51" s="37">
        <v>15423.473297279001</v>
      </c>
      <c r="I51" s="167">
        <v>28675.916559309899</v>
      </c>
      <c r="J51" s="39">
        <v>13308.478943017901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  <ignoredErrors>
    <ignoredError sqref="C9:J9 I38 I41 I45:I46 I49:J49 D49 G49:H4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420B-E926-4520-B2F8-F4678A0CD2ED}">
  <dimension ref="A1:S57"/>
  <sheetViews>
    <sheetView showGridLines="0" zoomScale="90" zoomScaleNormal="90" workbookViewId="0">
      <selection activeCell="B3" sqref="B1:B1048576"/>
    </sheetView>
  </sheetViews>
  <sheetFormatPr defaultRowHeight="15" x14ac:dyDescent="0.25"/>
  <cols>
    <col min="2" max="9" width="15.7109375" customWidth="1"/>
    <col min="10" max="10" width="29.5703125" customWidth="1"/>
    <col min="11" max="12" width="15.7109375" customWidth="1"/>
    <col min="13" max="14" width="9.140625" style="5"/>
    <col min="15" max="16" width="12.140625" style="5" bestFit="1" customWidth="1"/>
    <col min="17" max="17" width="11.140625" bestFit="1" customWidth="1"/>
    <col min="18" max="18" width="12.28515625" bestFit="1" customWidth="1"/>
    <col min="19" max="19" width="11.140625" bestFit="1" customWidth="1"/>
  </cols>
  <sheetData>
    <row r="1" spans="1:19" x14ac:dyDescent="0.25">
      <c r="B1" t="s">
        <v>28</v>
      </c>
    </row>
    <row r="4" spans="1:19" x14ac:dyDescent="0.25">
      <c r="A4" s="132"/>
      <c r="M4" s="142"/>
    </row>
    <row r="5" spans="1:19" x14ac:dyDescent="0.25">
      <c r="A5" s="132"/>
      <c r="B5" s="139" t="s">
        <v>29</v>
      </c>
      <c r="C5" s="57" t="s">
        <v>30</v>
      </c>
      <c r="D5" s="15" t="s">
        <v>31</v>
      </c>
      <c r="E5" s="15" t="s">
        <v>32</v>
      </c>
      <c r="F5" s="33" t="s">
        <v>29</v>
      </c>
      <c r="G5" s="139" t="s">
        <v>30</v>
      </c>
      <c r="H5" s="139" t="s">
        <v>31</v>
      </c>
      <c r="I5" s="140" t="s">
        <v>32</v>
      </c>
      <c r="J5" s="20" t="s">
        <v>33</v>
      </c>
      <c r="K5" s="26" t="s">
        <v>34</v>
      </c>
      <c r="L5" s="142" t="s">
        <v>34</v>
      </c>
      <c r="M5" s="142"/>
    </row>
    <row r="6" spans="1:19" x14ac:dyDescent="0.25">
      <c r="A6" s="132"/>
      <c r="B6" s="16">
        <v>2022</v>
      </c>
      <c r="C6" s="58">
        <v>2022</v>
      </c>
      <c r="D6" s="16">
        <v>2022</v>
      </c>
      <c r="E6" s="16">
        <v>2022</v>
      </c>
      <c r="F6" s="31">
        <v>2023</v>
      </c>
      <c r="G6" s="16">
        <v>2023</v>
      </c>
      <c r="H6" s="16">
        <v>2023</v>
      </c>
      <c r="I6" s="81">
        <v>2023</v>
      </c>
      <c r="J6" s="21" t="s">
        <v>158</v>
      </c>
      <c r="K6" s="27">
        <v>2023</v>
      </c>
      <c r="L6" s="19">
        <v>2022</v>
      </c>
      <c r="M6" s="142"/>
    </row>
    <row r="7" spans="1:19" x14ac:dyDescent="0.25">
      <c r="A7" s="132"/>
      <c r="B7" s="132"/>
      <c r="F7" s="147"/>
      <c r="G7" s="132"/>
      <c r="H7" s="132"/>
      <c r="I7" s="141"/>
      <c r="J7" s="132"/>
      <c r="K7" s="77"/>
      <c r="L7" s="132"/>
      <c r="M7" s="142"/>
    </row>
    <row r="8" spans="1:19" x14ac:dyDescent="0.25">
      <c r="A8" s="132"/>
      <c r="B8" s="132"/>
      <c r="F8" s="32"/>
      <c r="G8" s="132"/>
      <c r="H8" s="132"/>
      <c r="I8" s="141"/>
      <c r="J8" s="2" t="s">
        <v>149</v>
      </c>
      <c r="K8" s="77"/>
      <c r="L8" s="132"/>
      <c r="M8" s="142"/>
    </row>
    <row r="9" spans="1:19" x14ac:dyDescent="0.25">
      <c r="A9" s="132"/>
      <c r="B9" s="23">
        <v>175044.19044380408</v>
      </c>
      <c r="C9" s="148">
        <v>205016.69500913759</v>
      </c>
      <c r="D9" s="6">
        <v>207904.05167428532</v>
      </c>
      <c r="E9" s="4">
        <v>198169.70342129498</v>
      </c>
      <c r="F9" s="143">
        <v>213511.15955694401</v>
      </c>
      <c r="G9" s="148">
        <v>216309.42586008701</v>
      </c>
      <c r="H9" s="6">
        <v>221253.8369277672</v>
      </c>
      <c r="I9" s="188">
        <v>219406.09246945757</v>
      </c>
      <c r="J9" t="s">
        <v>159</v>
      </c>
      <c r="K9" s="189">
        <v>870518.51481425751</v>
      </c>
      <c r="L9" s="4">
        <v>786133.39164613339</v>
      </c>
      <c r="M9" s="142"/>
      <c r="O9" s="170"/>
    </row>
    <row r="10" spans="1:19" x14ac:dyDescent="0.25">
      <c r="A10" s="132"/>
      <c r="B10" s="153">
        <v>57665.691781141497</v>
      </c>
      <c r="C10" s="148">
        <v>61328.910384375697</v>
      </c>
      <c r="D10" s="6">
        <v>68832.998041922707</v>
      </c>
      <c r="E10" s="4">
        <v>72706.909755959496</v>
      </c>
      <c r="F10" s="34">
        <v>73155.746801033893</v>
      </c>
      <c r="G10" s="148">
        <v>64990.5921263942</v>
      </c>
      <c r="H10" s="6">
        <v>72081.418853755677</v>
      </c>
      <c r="I10" s="188">
        <v>80456.069337895926</v>
      </c>
      <c r="J10" t="s">
        <v>160</v>
      </c>
      <c r="K10" s="189">
        <v>290683.82711907971</v>
      </c>
      <c r="L10" s="4">
        <v>260534.509963399</v>
      </c>
      <c r="M10" s="142"/>
      <c r="O10" s="170"/>
    </row>
    <row r="11" spans="1:19" x14ac:dyDescent="0.25">
      <c r="A11" s="132"/>
      <c r="B11" s="153">
        <v>-6948.6630952554915</v>
      </c>
      <c r="C11" s="148">
        <v>-7833.5319390316799</v>
      </c>
      <c r="D11" s="4">
        <v>-4312.1134555897006</v>
      </c>
      <c r="E11" s="4">
        <v>-3720.5790917344566</v>
      </c>
      <c r="F11" s="143">
        <v>-3273.3703275938897</v>
      </c>
      <c r="G11" s="149">
        <v>-3221.4132126561744</v>
      </c>
      <c r="H11" s="6">
        <v>-9841.9831193641658</v>
      </c>
      <c r="I11" s="188">
        <v>-12679.41627532285</v>
      </c>
      <c r="J11" t="s">
        <v>161</v>
      </c>
      <c r="K11" s="190">
        <v>-29014.852743943215</v>
      </c>
      <c r="L11" s="4">
        <v>-22814.887581615098</v>
      </c>
      <c r="M11" s="142"/>
      <c r="O11" s="170"/>
    </row>
    <row r="12" spans="1:19" s="2" customFormat="1" x14ac:dyDescent="0.25">
      <c r="A12" s="135"/>
      <c r="B12" s="73">
        <v>225761.21912969009</v>
      </c>
      <c r="C12" s="152">
        <v>258512.07345448161</v>
      </c>
      <c r="D12" s="144">
        <v>272424.93626061833</v>
      </c>
      <c r="E12" s="144">
        <v>267156.03408551996</v>
      </c>
      <c r="F12" s="75">
        <v>283393.53603038401</v>
      </c>
      <c r="G12" s="151">
        <v>278078.60477382503</v>
      </c>
      <c r="H12" s="144">
        <v>283493.27266215871</v>
      </c>
      <c r="I12" s="78">
        <v>287182.74553203065</v>
      </c>
      <c r="J12" s="2" t="s">
        <v>162</v>
      </c>
      <c r="K12" s="191">
        <v>1132187.4891893941</v>
      </c>
      <c r="L12" s="144">
        <v>1023853.0140279173</v>
      </c>
      <c r="M12" s="145"/>
      <c r="N12" s="146"/>
      <c r="O12" s="170"/>
      <c r="P12" s="146"/>
    </row>
    <row r="13" spans="1:19" x14ac:dyDescent="0.25">
      <c r="A13" s="132"/>
      <c r="B13" s="153"/>
      <c r="C13" s="148"/>
      <c r="D13" s="4"/>
      <c r="E13" s="4"/>
      <c r="F13" s="143"/>
      <c r="G13" s="150"/>
      <c r="H13" s="153"/>
      <c r="I13" s="141"/>
      <c r="K13" s="77"/>
      <c r="L13" s="153"/>
      <c r="M13" s="142"/>
      <c r="O13" s="170"/>
    </row>
    <row r="14" spans="1:19" x14ac:dyDescent="0.25">
      <c r="A14" s="132"/>
      <c r="B14" s="153"/>
      <c r="C14" s="148"/>
      <c r="D14" s="4"/>
      <c r="E14" s="4"/>
      <c r="F14" s="143"/>
      <c r="G14" s="150"/>
      <c r="H14" s="153"/>
      <c r="I14" s="141"/>
      <c r="J14" s="2" t="s">
        <v>163</v>
      </c>
      <c r="K14" s="77"/>
      <c r="L14" s="153"/>
      <c r="M14" s="142"/>
      <c r="O14" s="170"/>
      <c r="R14" s="4"/>
      <c r="S14" s="4"/>
    </row>
    <row r="15" spans="1:19" x14ac:dyDescent="0.25">
      <c r="A15" s="132"/>
      <c r="B15" s="23">
        <v>-161872.36213119817</v>
      </c>
      <c r="C15" s="148">
        <v>-177966.85774536259</v>
      </c>
      <c r="D15" s="6">
        <v>-183114.91562127392</v>
      </c>
      <c r="E15" s="6">
        <v>-171030.60518433829</v>
      </c>
      <c r="F15" s="34">
        <v>-181826.83496421727</v>
      </c>
      <c r="G15" s="148">
        <v>-181065.33500903525</v>
      </c>
      <c r="H15" s="6">
        <v>-181100.21102921129</v>
      </c>
      <c r="I15" s="188">
        <v>-191011.00287893057</v>
      </c>
      <c r="J15" t="s">
        <v>159</v>
      </c>
      <c r="K15" s="189">
        <v>-734923.08820251259</v>
      </c>
      <c r="L15" s="169">
        <v>-693984.0041104604</v>
      </c>
      <c r="M15" s="142"/>
      <c r="O15" s="170"/>
      <c r="R15" s="4"/>
      <c r="S15" s="4"/>
    </row>
    <row r="16" spans="1:19" x14ac:dyDescent="0.25">
      <c r="A16" s="132"/>
      <c r="B16" s="153">
        <v>-47880.828568681762</v>
      </c>
      <c r="C16" s="148">
        <v>-50877.824827621174</v>
      </c>
      <c r="D16" s="6">
        <v>-56773.05518416089</v>
      </c>
      <c r="E16" s="6">
        <v>-58026.650833989261</v>
      </c>
      <c r="F16" s="143">
        <v>-57642.530054711962</v>
      </c>
      <c r="G16" s="148">
        <v>-51631.718066979302</v>
      </c>
      <c r="H16" s="6">
        <v>-57529.613336659131</v>
      </c>
      <c r="I16" s="188">
        <v>-63850.957951691838</v>
      </c>
      <c r="J16" t="s">
        <v>160</v>
      </c>
      <c r="K16" s="189">
        <v>-230119.84176096422</v>
      </c>
      <c r="L16" s="169">
        <v>-213558.35941445277</v>
      </c>
      <c r="M16" s="142"/>
      <c r="O16" s="170"/>
      <c r="R16" s="4"/>
      <c r="S16" s="4"/>
    </row>
    <row r="17" spans="1:19" x14ac:dyDescent="0.25">
      <c r="A17" s="132"/>
      <c r="B17" s="153">
        <v>-969.60317109554046</v>
      </c>
      <c r="C17" s="148">
        <v>247.39132973619954</v>
      </c>
      <c r="D17" s="4">
        <v>-1851.0627619332161</v>
      </c>
      <c r="E17" s="4">
        <v>-3836.2925040757782</v>
      </c>
      <c r="F17" s="143">
        <v>-3966.797325216131</v>
      </c>
      <c r="G17" s="149">
        <v>-5028.2000868365676</v>
      </c>
      <c r="H17" s="6">
        <v>1569.5454441796501</v>
      </c>
      <c r="I17" s="188">
        <v>5045.2187142766861</v>
      </c>
      <c r="J17" t="s">
        <v>161</v>
      </c>
      <c r="K17" s="190">
        <v>-3033.5065815558746</v>
      </c>
      <c r="L17" s="169">
        <v>-6409.5671073681815</v>
      </c>
      <c r="M17" s="142"/>
      <c r="O17" s="170"/>
      <c r="R17" s="4"/>
      <c r="S17" s="4"/>
    </row>
    <row r="18" spans="1:19" x14ac:dyDescent="0.25">
      <c r="A18" s="132"/>
      <c r="B18" s="73">
        <v>-210722.7938709755</v>
      </c>
      <c r="C18" s="152">
        <v>-228597.29124324754</v>
      </c>
      <c r="D18" s="144">
        <v>-241739.03356736799</v>
      </c>
      <c r="E18" s="144">
        <v>-232893.54852240335</v>
      </c>
      <c r="F18" s="75">
        <v>-243436.16234414536</v>
      </c>
      <c r="G18" s="151">
        <v>-237725.25316285112</v>
      </c>
      <c r="H18" s="144">
        <v>-237060.27892169077</v>
      </c>
      <c r="I18" s="78">
        <v>-249816.74211634573</v>
      </c>
      <c r="J18" s="2" t="s">
        <v>162</v>
      </c>
      <c r="K18" s="191">
        <v>-968076.43654503266</v>
      </c>
      <c r="L18" s="144">
        <v>-913951.93063228135</v>
      </c>
      <c r="M18" s="142"/>
      <c r="O18" s="170"/>
      <c r="R18" s="4"/>
      <c r="S18" s="4"/>
    </row>
    <row r="19" spans="1:19" x14ac:dyDescent="0.25">
      <c r="A19" s="132"/>
      <c r="B19" s="153"/>
      <c r="C19" s="148"/>
      <c r="D19" s="4"/>
      <c r="E19" s="4"/>
      <c r="F19" s="143"/>
      <c r="G19" s="150"/>
      <c r="H19" s="153"/>
      <c r="I19" s="188"/>
      <c r="K19" s="77"/>
      <c r="L19" s="153"/>
      <c r="M19" s="142"/>
      <c r="O19" s="170"/>
      <c r="R19" s="4"/>
      <c r="S19" s="4"/>
    </row>
    <row r="20" spans="1:19" x14ac:dyDescent="0.25">
      <c r="A20" s="132"/>
      <c r="B20" s="73"/>
      <c r="C20" s="148"/>
      <c r="D20" s="4"/>
      <c r="E20" s="4"/>
      <c r="F20" s="143"/>
      <c r="G20" s="150"/>
      <c r="H20" s="153"/>
      <c r="I20" s="188"/>
      <c r="J20" s="2" t="s">
        <v>164</v>
      </c>
      <c r="K20" s="77"/>
      <c r="L20" s="153"/>
      <c r="M20" s="142"/>
      <c r="O20" s="170"/>
      <c r="R20" s="4"/>
      <c r="S20" s="4"/>
    </row>
    <row r="21" spans="1:19" x14ac:dyDescent="0.25">
      <c r="A21" s="132"/>
      <c r="B21" s="41">
        <v>-10798.110562165572</v>
      </c>
      <c r="C21" s="148">
        <v>-14784.660073425031</v>
      </c>
      <c r="D21" s="6">
        <v>-13139.661557832502</v>
      </c>
      <c r="E21" s="6">
        <v>-14122.587603034601</v>
      </c>
      <c r="F21" s="34">
        <v>-12850.4036588332</v>
      </c>
      <c r="G21" s="148">
        <v>-12414.942012261299</v>
      </c>
      <c r="H21" s="6">
        <v>-13222.804326220199</v>
      </c>
      <c r="I21" s="188">
        <v>-12100.873295978199</v>
      </c>
      <c r="J21" t="s">
        <v>159</v>
      </c>
      <c r="K21" s="189">
        <v>-50589.023293292797</v>
      </c>
      <c r="L21" s="4">
        <v>-51564.314139979419</v>
      </c>
      <c r="M21" s="142"/>
      <c r="O21" s="170"/>
    </row>
    <row r="22" spans="1:19" x14ac:dyDescent="0.25">
      <c r="A22" s="132"/>
      <c r="B22" s="154">
        <v>-1562.1550535510598</v>
      </c>
      <c r="C22" s="148">
        <v>-1811.0712377700802</v>
      </c>
      <c r="D22" s="6">
        <v>-1939.7007146725998</v>
      </c>
      <c r="E22" s="6">
        <v>-1850.83005943641</v>
      </c>
      <c r="F22" s="143">
        <v>-1754.0661909140599</v>
      </c>
      <c r="G22" s="148">
        <v>-1746.5086560352399</v>
      </c>
      <c r="H22" s="6">
        <v>-1831.2419745591499</v>
      </c>
      <c r="I22" s="188">
        <v>-1827.5570837794701</v>
      </c>
      <c r="J22" t="s">
        <v>160</v>
      </c>
      <c r="K22" s="189">
        <v>-7159.3739052879191</v>
      </c>
      <c r="L22" s="4">
        <v>-7163.7570654301398</v>
      </c>
      <c r="M22" s="142"/>
      <c r="O22" s="170"/>
    </row>
    <row r="23" spans="1:19" x14ac:dyDescent="0.25">
      <c r="A23" s="132"/>
      <c r="B23" s="154">
        <v>-683.8602425016395</v>
      </c>
      <c r="C23" s="148">
        <v>-679.73725105191988</v>
      </c>
      <c r="D23" s="4">
        <v>-686.49509795359995</v>
      </c>
      <c r="E23" s="4">
        <v>-749.44606052528798</v>
      </c>
      <c r="F23" s="143">
        <v>-618.64983872434095</v>
      </c>
      <c r="G23" s="149">
        <v>-608.80643517066096</v>
      </c>
      <c r="H23" s="6">
        <v>-604.33489452135177</v>
      </c>
      <c r="I23" s="188">
        <v>-566.31707108213163</v>
      </c>
      <c r="J23" t="s">
        <v>161</v>
      </c>
      <c r="K23" s="190">
        <v>-2398.1082394985842</v>
      </c>
      <c r="L23" s="4">
        <v>-2799.5386520323646</v>
      </c>
      <c r="M23" s="142"/>
      <c r="O23" s="170"/>
    </row>
    <row r="24" spans="1:19" x14ac:dyDescent="0.25">
      <c r="A24" s="132"/>
      <c r="B24" s="73">
        <v>-13044.125858218269</v>
      </c>
      <c r="C24" s="152">
        <v>-17275.468562247032</v>
      </c>
      <c r="D24" s="144">
        <v>-15764.857370458702</v>
      </c>
      <c r="E24" s="144">
        <v>-16722.863722996299</v>
      </c>
      <c r="F24" s="75">
        <v>-15223.119688471601</v>
      </c>
      <c r="G24" s="151">
        <v>-14770.2571034672</v>
      </c>
      <c r="H24" s="144">
        <v>-15658.381195300701</v>
      </c>
      <c r="I24" s="78">
        <v>-14494.747450839801</v>
      </c>
      <c r="J24" s="2" t="s">
        <v>162</v>
      </c>
      <c r="K24" s="191">
        <v>-60146.505438079301</v>
      </c>
      <c r="L24" s="144">
        <v>-61527.609857441923</v>
      </c>
      <c r="M24" s="142"/>
      <c r="O24" s="170"/>
    </row>
    <row r="25" spans="1:19" x14ac:dyDescent="0.25">
      <c r="A25" s="132"/>
      <c r="B25" s="153"/>
      <c r="C25" s="148"/>
      <c r="D25" s="4"/>
      <c r="E25" s="4"/>
      <c r="F25" s="143"/>
      <c r="G25" s="150"/>
      <c r="H25" s="153"/>
      <c r="I25" s="188"/>
      <c r="K25" s="77"/>
      <c r="L25" s="153"/>
      <c r="M25" s="142"/>
      <c r="O25" s="170"/>
    </row>
    <row r="26" spans="1:19" x14ac:dyDescent="0.25">
      <c r="A26" s="132"/>
      <c r="B26" s="153"/>
      <c r="C26" s="148"/>
      <c r="D26" s="4"/>
      <c r="E26" s="4"/>
      <c r="F26" s="143"/>
      <c r="G26" s="150"/>
      <c r="H26" s="153"/>
      <c r="I26" s="188"/>
      <c r="J26" s="2" t="s">
        <v>165</v>
      </c>
      <c r="K26" s="77"/>
      <c r="L26" s="153"/>
      <c r="M26" s="142"/>
      <c r="O26" s="170"/>
    </row>
    <row r="27" spans="1:19" x14ac:dyDescent="0.25">
      <c r="A27" s="132"/>
      <c r="B27" s="23">
        <v>-4255.7619960000393</v>
      </c>
      <c r="C27" s="148">
        <v>1636</v>
      </c>
      <c r="D27" s="6">
        <v>-1266.6611153571819</v>
      </c>
      <c r="E27" s="6">
        <v>-1173.11457</v>
      </c>
      <c r="F27" s="34">
        <v>-76.685649999999995</v>
      </c>
      <c r="G27" s="148">
        <v>-91.202029999999993</v>
      </c>
      <c r="H27" s="6">
        <v>-399.54572999999999</v>
      </c>
      <c r="I27" s="188">
        <v>-618.37510999999995</v>
      </c>
      <c r="J27" t="s">
        <v>159</v>
      </c>
      <c r="K27" s="189">
        <v>-1185.80852</v>
      </c>
      <c r="L27" s="4">
        <v>-6338.2433373593258</v>
      </c>
      <c r="M27" s="142"/>
      <c r="O27" s="170"/>
    </row>
    <row r="28" spans="1:19" x14ac:dyDescent="0.25">
      <c r="A28" s="132"/>
      <c r="B28" s="153">
        <v>0</v>
      </c>
      <c r="C28" s="148">
        <v>0</v>
      </c>
      <c r="D28" s="6">
        <v>0</v>
      </c>
      <c r="E28" s="6">
        <v>-261.14653211816</v>
      </c>
      <c r="F28" s="143">
        <v>0</v>
      </c>
      <c r="G28" s="148">
        <v>0</v>
      </c>
      <c r="H28" s="6">
        <v>0</v>
      </c>
      <c r="I28" s="189">
        <v>0</v>
      </c>
      <c r="J28" t="s">
        <v>160</v>
      </c>
      <c r="K28" s="189">
        <v>0</v>
      </c>
      <c r="L28" s="4">
        <v>-261.14653211816</v>
      </c>
      <c r="M28" s="142"/>
      <c r="O28" s="170"/>
    </row>
    <row r="29" spans="1:19" x14ac:dyDescent="0.25">
      <c r="A29" s="132"/>
      <c r="B29" s="153">
        <v>0</v>
      </c>
      <c r="C29" s="148">
        <v>0</v>
      </c>
      <c r="D29" s="4">
        <v>0</v>
      </c>
      <c r="E29" s="4">
        <v>0</v>
      </c>
      <c r="F29" s="143">
        <v>0</v>
      </c>
      <c r="G29" s="149">
        <v>0</v>
      </c>
      <c r="H29" s="6">
        <v>0</v>
      </c>
      <c r="I29" s="189">
        <v>0</v>
      </c>
      <c r="J29" t="s">
        <v>161</v>
      </c>
      <c r="K29" s="190">
        <v>0</v>
      </c>
      <c r="L29" s="6">
        <v>0</v>
      </c>
      <c r="M29" s="142"/>
      <c r="O29" s="170"/>
    </row>
    <row r="30" spans="1:19" x14ac:dyDescent="0.25">
      <c r="A30" s="132"/>
      <c r="B30" s="73">
        <v>-4255.7619960000393</v>
      </c>
      <c r="C30" s="152">
        <v>1636</v>
      </c>
      <c r="D30" s="144">
        <v>-1266.6611153571819</v>
      </c>
      <c r="E30" s="144">
        <v>-1434.2611021181599</v>
      </c>
      <c r="F30" s="75">
        <v>-76.685649999999995</v>
      </c>
      <c r="G30" s="151">
        <v>-91.202029999999993</v>
      </c>
      <c r="H30" s="144">
        <v>-399.54572999999999</v>
      </c>
      <c r="I30" s="78">
        <v>-618.37510999999995</v>
      </c>
      <c r="J30" s="2" t="s">
        <v>162</v>
      </c>
      <c r="K30" s="191">
        <v>-1185.80852</v>
      </c>
      <c r="L30" s="144">
        <v>-6599.389869477528</v>
      </c>
      <c r="M30" s="142"/>
      <c r="O30" s="170"/>
    </row>
    <row r="31" spans="1:19" x14ac:dyDescent="0.25">
      <c r="A31" s="132"/>
      <c r="B31" s="153"/>
      <c r="C31" s="148"/>
      <c r="D31" s="4"/>
      <c r="E31" s="4"/>
      <c r="F31" s="143"/>
      <c r="G31" s="150"/>
      <c r="H31" s="153"/>
      <c r="I31" s="188"/>
      <c r="K31" s="77"/>
      <c r="L31" s="153"/>
      <c r="M31" s="142"/>
      <c r="O31" s="170"/>
    </row>
    <row r="32" spans="1:19" x14ac:dyDescent="0.25">
      <c r="A32" s="132"/>
      <c r="B32" s="153"/>
      <c r="C32" s="148"/>
      <c r="D32" s="4"/>
      <c r="E32" s="4"/>
      <c r="F32" s="143"/>
      <c r="G32" s="150"/>
      <c r="H32" s="153"/>
      <c r="I32" s="188"/>
      <c r="J32" s="2" t="s">
        <v>42</v>
      </c>
      <c r="K32" s="77"/>
      <c r="L32" s="153"/>
      <c r="M32" s="142"/>
      <c r="O32" s="170"/>
    </row>
    <row r="33" spans="1:15" x14ac:dyDescent="0.25">
      <c r="A33" s="132"/>
      <c r="B33" s="23">
        <v>-1882.0442455597004</v>
      </c>
      <c r="C33" s="148">
        <v>13901.177190349968</v>
      </c>
      <c r="D33" s="6">
        <v>10382.81337982172</v>
      </c>
      <c r="E33" s="6">
        <v>11843.396063922091</v>
      </c>
      <c r="F33" s="34">
        <v>18757.23528389354</v>
      </c>
      <c r="G33" s="148">
        <v>22737.946808790461</v>
      </c>
      <c r="H33" s="6">
        <v>26531.275842335712</v>
      </c>
      <c r="I33" s="188">
        <v>15675.841184548801</v>
      </c>
      <c r="J33" t="s">
        <v>159</v>
      </c>
      <c r="K33" s="189">
        <v>83820.594798452104</v>
      </c>
      <c r="L33" s="4">
        <v>34246.830058334279</v>
      </c>
      <c r="M33" s="142"/>
      <c r="O33" s="170"/>
    </row>
    <row r="34" spans="1:15" x14ac:dyDescent="0.25">
      <c r="A34" s="132"/>
      <c r="B34" s="153">
        <v>8222.7081589086756</v>
      </c>
      <c r="C34" s="148">
        <v>8640.0143189844421</v>
      </c>
      <c r="D34" s="6">
        <v>10120.242143089217</v>
      </c>
      <c r="E34" s="6">
        <v>12568.282330415665</v>
      </c>
      <c r="F34" s="143">
        <v>13759.15055540787</v>
      </c>
      <c r="G34" s="148">
        <v>11612.365403379659</v>
      </c>
      <c r="H34" s="6">
        <v>12720.563542537395</v>
      </c>
      <c r="I34" s="188">
        <v>14777.554302424618</v>
      </c>
      <c r="J34" t="s">
        <v>160</v>
      </c>
      <c r="K34" s="189">
        <v>53404.611452827579</v>
      </c>
      <c r="L34" s="4">
        <v>39551.246951397916</v>
      </c>
      <c r="M34" s="142"/>
      <c r="O34" s="170"/>
    </row>
    <row r="35" spans="1:15" x14ac:dyDescent="0.25">
      <c r="A35" s="132"/>
      <c r="B35" s="153">
        <v>-8601.8265088526714</v>
      </c>
      <c r="C35" s="148">
        <v>-8265.8778603474002</v>
      </c>
      <c r="D35" s="4">
        <v>-6849.6713154765166</v>
      </c>
      <c r="E35" s="4">
        <v>-8306.3176563355228</v>
      </c>
      <c r="F35" s="143">
        <v>-7858.8174915343616</v>
      </c>
      <c r="G35" s="149">
        <v>-8858.4197346634046</v>
      </c>
      <c r="H35" s="6">
        <v>-8876.7725697058668</v>
      </c>
      <c r="I35" s="188">
        <v>-8200.5146321282955</v>
      </c>
      <c r="J35" t="s">
        <v>161</v>
      </c>
      <c r="K35" s="190">
        <v>-34446.467564997671</v>
      </c>
      <c r="L35" s="4">
        <v>-32023.993341015688</v>
      </c>
      <c r="M35" s="142"/>
      <c r="O35" s="170"/>
    </row>
    <row r="36" spans="1:15" x14ac:dyDescent="0.25">
      <c r="A36" s="132"/>
      <c r="B36" s="73">
        <v>-2260.4625955037191</v>
      </c>
      <c r="C36" s="152">
        <v>14275.313648987034</v>
      </c>
      <c r="D36" s="144">
        <v>13654.38420743445</v>
      </c>
      <c r="E36" s="144">
        <v>16105.360738002155</v>
      </c>
      <c r="F36" s="75">
        <v>24657.568347767057</v>
      </c>
      <c r="G36" s="151">
        <v>25491.892477506713</v>
      </c>
      <c r="H36" s="144">
        <v>30375.066815167233</v>
      </c>
      <c r="I36" s="78">
        <v>22252.880854845112</v>
      </c>
      <c r="J36" s="2" t="s">
        <v>162</v>
      </c>
      <c r="K36" s="191">
        <v>102778.73868628207</v>
      </c>
      <c r="L36" s="144">
        <v>41774.083668716485</v>
      </c>
      <c r="M36" s="142"/>
      <c r="O36" s="170"/>
    </row>
    <row r="37" spans="1:15" x14ac:dyDescent="0.25">
      <c r="A37" s="132"/>
      <c r="B37" s="153"/>
      <c r="C37" s="148"/>
      <c r="D37" s="4"/>
      <c r="E37" s="4"/>
      <c r="F37" s="143"/>
      <c r="G37" s="150"/>
      <c r="H37" s="153"/>
      <c r="I37" s="188"/>
      <c r="K37" s="77"/>
      <c r="L37" s="153"/>
      <c r="M37" s="142"/>
      <c r="O37" s="170"/>
    </row>
    <row r="38" spans="1:15" x14ac:dyDescent="0.25">
      <c r="A38" s="132"/>
      <c r="B38" s="153"/>
      <c r="C38" s="148"/>
      <c r="D38" s="4"/>
      <c r="E38" s="4"/>
      <c r="F38" s="143"/>
      <c r="G38" s="150"/>
      <c r="H38" s="153"/>
      <c r="I38" s="188"/>
      <c r="J38" s="2" t="s">
        <v>155</v>
      </c>
      <c r="K38" s="77"/>
      <c r="L38" s="153"/>
      <c r="M38" s="142"/>
      <c r="O38" s="170"/>
    </row>
    <row r="39" spans="1:15" x14ac:dyDescent="0.25">
      <c r="A39" s="132"/>
      <c r="B39" s="23">
        <v>13171.82831260591</v>
      </c>
      <c r="C39" s="148">
        <v>27049.837263775</v>
      </c>
      <c r="D39" s="6">
        <v>24789.136053011403</v>
      </c>
      <c r="E39" s="6">
        <v>27139.098236956692</v>
      </c>
      <c r="F39" s="34">
        <v>31684.324592726742</v>
      </c>
      <c r="G39" s="148">
        <v>35244.090851051762</v>
      </c>
      <c r="H39" s="6">
        <v>40153.625898555911</v>
      </c>
      <c r="I39" s="188">
        <v>28395.089590527001</v>
      </c>
      <c r="J39" t="s">
        <v>159</v>
      </c>
      <c r="K39" s="189">
        <v>135595.42661174492</v>
      </c>
      <c r="L39" s="4">
        <v>92149.387535672984</v>
      </c>
      <c r="M39" s="142"/>
      <c r="O39" s="170"/>
    </row>
    <row r="40" spans="1:15" x14ac:dyDescent="0.25">
      <c r="A40" s="132"/>
      <c r="B40" s="153">
        <v>9784.8632124597352</v>
      </c>
      <c r="C40" s="148">
        <v>10451.085556754522</v>
      </c>
      <c r="D40" s="6">
        <v>12059.942857761816</v>
      </c>
      <c r="E40" s="6">
        <v>14680.258921970235</v>
      </c>
      <c r="F40" s="143">
        <v>15513.21674632193</v>
      </c>
      <c r="G40" s="148">
        <v>13358.874059414899</v>
      </c>
      <c r="H40" s="6">
        <v>14551.805517096545</v>
      </c>
      <c r="I40" s="188">
        <v>16605.111386204087</v>
      </c>
      <c r="J40" t="s">
        <v>160</v>
      </c>
      <c r="K40" s="189">
        <v>60563.985358115489</v>
      </c>
      <c r="L40" s="4">
        <v>46976.150548946229</v>
      </c>
      <c r="M40" s="142"/>
      <c r="O40" s="170"/>
    </row>
    <row r="41" spans="1:15" x14ac:dyDescent="0.25">
      <c r="A41" s="132"/>
      <c r="B41" s="153">
        <v>-7918.2662663510318</v>
      </c>
      <c r="C41" s="148">
        <v>-7586.1406092954803</v>
      </c>
      <c r="D41" s="4">
        <v>-6163.1762175229169</v>
      </c>
      <c r="E41" s="4">
        <v>-7556.8715958102348</v>
      </c>
      <c r="F41" s="143">
        <v>-7240.1676528100206</v>
      </c>
      <c r="G41" s="149">
        <v>-8249.613299492743</v>
      </c>
      <c r="H41" s="6">
        <v>-8272.4376751845157</v>
      </c>
      <c r="I41" s="188">
        <v>-7634.1975610461641</v>
      </c>
      <c r="J41" t="s">
        <v>161</v>
      </c>
      <c r="K41" s="190">
        <v>-32048.359325499088</v>
      </c>
      <c r="L41" s="4">
        <v>-29224.454688983278</v>
      </c>
      <c r="M41" s="142"/>
      <c r="O41" s="170"/>
    </row>
    <row r="42" spans="1:15" x14ac:dyDescent="0.25">
      <c r="A42" s="132"/>
      <c r="B42" s="73">
        <v>15038.425258714615</v>
      </c>
      <c r="C42" s="152">
        <v>29914.782211234044</v>
      </c>
      <c r="D42" s="144">
        <v>30685.902693250304</v>
      </c>
      <c r="E42" s="144">
        <v>34262.485563116694</v>
      </c>
      <c r="F42" s="75">
        <v>39957.37368623865</v>
      </c>
      <c r="G42" s="151">
        <v>40353.351610973914</v>
      </c>
      <c r="H42" s="144">
        <v>46432.993740467937</v>
      </c>
      <c r="I42" s="78">
        <v>37366.003415684921</v>
      </c>
      <c r="J42" s="2" t="s">
        <v>162</v>
      </c>
      <c r="K42" s="191">
        <v>164111.05264436131</v>
      </c>
      <c r="L42" s="144">
        <v>109901.08339563594</v>
      </c>
      <c r="M42" s="142"/>
      <c r="O42" s="170"/>
    </row>
    <row r="43" spans="1:15" x14ac:dyDescent="0.25">
      <c r="A43" s="132"/>
      <c r="B43" s="153"/>
      <c r="C43" s="148"/>
      <c r="D43" s="4"/>
      <c r="E43" s="4"/>
      <c r="F43" s="143"/>
      <c r="G43" s="150"/>
      <c r="H43" s="153"/>
      <c r="I43" s="188"/>
      <c r="K43" s="77"/>
      <c r="L43" s="153"/>
      <c r="M43" s="142"/>
      <c r="O43" s="170"/>
    </row>
    <row r="44" spans="1:15" x14ac:dyDescent="0.25">
      <c r="A44" s="132"/>
      <c r="B44" s="153"/>
      <c r="C44" s="148"/>
      <c r="D44" s="4"/>
      <c r="E44" s="4"/>
      <c r="F44" s="143"/>
      <c r="G44" s="150"/>
      <c r="H44" s="153"/>
      <c r="I44" s="188"/>
      <c r="J44" s="2" t="s">
        <v>166</v>
      </c>
      <c r="K44" s="77"/>
      <c r="L44" s="153"/>
      <c r="M44" s="142"/>
      <c r="O44" s="170"/>
    </row>
    <row r="45" spans="1:15" x14ac:dyDescent="0.25">
      <c r="A45" s="132"/>
      <c r="B45" s="23">
        <v>20098.345987605942</v>
      </c>
      <c r="C45" s="148">
        <v>21951.738290775022</v>
      </c>
      <c r="D45" s="6">
        <v>24466.051932497096</v>
      </c>
      <c r="E45" s="6">
        <v>27767.321491407809</v>
      </c>
      <c r="F45" s="34">
        <v>31683.52397272674</v>
      </c>
      <c r="G45" s="148">
        <v>35235.879706051761</v>
      </c>
      <c r="H45" s="6">
        <v>40152.358028556693</v>
      </c>
      <c r="I45" s="188">
        <v>28291.588425526999</v>
      </c>
      <c r="J45" t="s">
        <v>159</v>
      </c>
      <c r="K45" s="189">
        <v>135481.64581174491</v>
      </c>
      <c r="L45" s="4">
        <v>94283.279122124135</v>
      </c>
      <c r="M45" s="142"/>
      <c r="O45" s="170"/>
    </row>
    <row r="46" spans="1:15" x14ac:dyDescent="0.25">
      <c r="A46" s="132"/>
      <c r="B46" s="153">
        <v>10717.017940481832</v>
      </c>
      <c r="C46" s="148">
        <v>11466.816234308082</v>
      </c>
      <c r="D46" s="6">
        <v>13587.811398390597</v>
      </c>
      <c r="E46" s="6">
        <v>15694.407626256934</v>
      </c>
      <c r="F46" s="143">
        <v>16526.373787985201</v>
      </c>
      <c r="G46" s="148">
        <v>14563.107291754188</v>
      </c>
      <c r="H46" s="6">
        <v>16447.009334709201</v>
      </c>
      <c r="I46" s="188">
        <v>19361.775826171346</v>
      </c>
      <c r="J46" t="s">
        <v>160</v>
      </c>
      <c r="K46" s="189">
        <v>67433.243889697944</v>
      </c>
      <c r="L46" s="4">
        <v>51466.05319943736</v>
      </c>
      <c r="M46" s="142"/>
      <c r="O46" s="170"/>
    </row>
    <row r="47" spans="1:15" x14ac:dyDescent="0.25">
      <c r="A47" s="132"/>
      <c r="B47" s="153">
        <v>-5848.0162663510318</v>
      </c>
      <c r="C47" s="148">
        <v>-6953.1406092954803</v>
      </c>
      <c r="D47" s="4">
        <v>-6016.2802175229172</v>
      </c>
      <c r="E47" s="4">
        <v>-7518.9575958102387</v>
      </c>
      <c r="F47" s="143">
        <v>-7240.1676528100206</v>
      </c>
      <c r="G47" s="149">
        <v>-8249.613299492743</v>
      </c>
      <c r="H47" s="6">
        <v>-8272.4376751860218</v>
      </c>
      <c r="I47" s="188">
        <v>-7634.1975610461641</v>
      </c>
      <c r="J47" t="s">
        <v>161</v>
      </c>
      <c r="K47" s="190">
        <v>-32048.359325499088</v>
      </c>
      <c r="L47" s="4">
        <v>-26336.394688983277</v>
      </c>
      <c r="M47" s="142"/>
      <c r="O47" s="170"/>
    </row>
    <row r="48" spans="1:15" x14ac:dyDescent="0.25">
      <c r="A48" s="132"/>
      <c r="B48" s="73">
        <v>24967.347661736745</v>
      </c>
      <c r="C48" s="152">
        <v>26465.413915787627</v>
      </c>
      <c r="D48" s="144">
        <v>32037.583113364773</v>
      </c>
      <c r="E48" s="144">
        <v>35942.771521854505</v>
      </c>
      <c r="F48" s="75">
        <v>40969.730107901923</v>
      </c>
      <c r="G48" s="151">
        <v>41549.373698313211</v>
      </c>
      <c r="H48" s="144">
        <v>48326.929688079865</v>
      </c>
      <c r="I48" s="78">
        <v>40019.166690652179</v>
      </c>
      <c r="J48" s="2" t="s">
        <v>162</v>
      </c>
      <c r="K48" s="191">
        <v>170867.03037594375</v>
      </c>
      <c r="L48" s="144">
        <v>119412.43384218082</v>
      </c>
      <c r="M48" s="142"/>
      <c r="O48" s="170"/>
    </row>
    <row r="49" spans="4:18" x14ac:dyDescent="0.25">
      <c r="D49" s="4"/>
      <c r="H49" s="4"/>
      <c r="M49" s="132"/>
      <c r="N49"/>
      <c r="O49" s="170"/>
    </row>
    <row r="50" spans="4:18" x14ac:dyDescent="0.25">
      <c r="D50" s="4"/>
      <c r="H50" s="4"/>
      <c r="M50" s="142"/>
    </row>
    <row r="51" spans="4:18" x14ac:dyDescent="0.25">
      <c r="O51" s="6"/>
      <c r="P51" s="6"/>
      <c r="Q51" s="4"/>
      <c r="R51" s="144"/>
    </row>
    <row r="52" spans="4:18" x14ac:dyDescent="0.25">
      <c r="O52" s="6"/>
      <c r="P52" s="6"/>
      <c r="Q52" s="4"/>
      <c r="R52" s="144"/>
    </row>
    <row r="53" spans="4:18" x14ac:dyDescent="0.25">
      <c r="O53" s="6"/>
      <c r="P53" s="6"/>
      <c r="Q53" s="4"/>
      <c r="R53" s="144"/>
    </row>
    <row r="54" spans="4:18" x14ac:dyDescent="0.25">
      <c r="O54" s="6"/>
      <c r="P54" s="6"/>
      <c r="Q54" s="4"/>
      <c r="R54" s="144"/>
    </row>
    <row r="55" spans="4:18" x14ac:dyDescent="0.25">
      <c r="O55" s="6"/>
      <c r="P55" s="6"/>
      <c r="Q55" s="4"/>
      <c r="R55" s="144"/>
    </row>
    <row r="56" spans="4:18" x14ac:dyDescent="0.25">
      <c r="O56" s="6"/>
      <c r="P56" s="6"/>
      <c r="Q56" s="4"/>
      <c r="R56" s="144"/>
    </row>
    <row r="57" spans="4:18" x14ac:dyDescent="0.25">
      <c r="R57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97850-B09B-4879-B272-82C26166E4EA}">
  <dimension ref="A2:F26"/>
  <sheetViews>
    <sheetView showGridLines="0" topLeftCell="A25" workbookViewId="0">
      <selection activeCell="V28" sqref="V28"/>
    </sheetView>
  </sheetViews>
  <sheetFormatPr defaultRowHeight="15" x14ac:dyDescent="0.25"/>
  <cols>
    <col min="1" max="1" width="16.140625" customWidth="1"/>
    <col min="2" max="2" width="33.140625" customWidth="1"/>
    <col min="3" max="3" width="11.42578125" bestFit="1" customWidth="1"/>
    <col min="4" max="5" width="10.28515625" bestFit="1" customWidth="1"/>
  </cols>
  <sheetData>
    <row r="2" spans="1:6" x14ac:dyDescent="0.25">
      <c r="B2" t="s">
        <v>132</v>
      </c>
    </row>
    <row r="4" spans="1:6" x14ac:dyDescent="0.25">
      <c r="B4" t="s">
        <v>133</v>
      </c>
    </row>
    <row r="6" spans="1:6" x14ac:dyDescent="0.25">
      <c r="A6" s="43" t="s">
        <v>134</v>
      </c>
      <c r="B6" s="43" t="s">
        <v>135</v>
      </c>
      <c r="C6" s="43" t="s">
        <v>136</v>
      </c>
      <c r="D6" s="43" t="s">
        <v>137</v>
      </c>
      <c r="F6" s="43" t="s">
        <v>138</v>
      </c>
    </row>
    <row r="7" spans="1:6" x14ac:dyDescent="0.25">
      <c r="A7" s="43">
        <v>601010</v>
      </c>
      <c r="B7" s="43" t="s">
        <v>139</v>
      </c>
      <c r="C7" s="43">
        <v>81511000</v>
      </c>
      <c r="D7" s="44">
        <v>-3257369.2999999942</v>
      </c>
      <c r="F7" t="s">
        <v>140</v>
      </c>
    </row>
    <row r="8" spans="1:6" x14ac:dyDescent="0.25">
      <c r="A8" s="43">
        <v>601050</v>
      </c>
      <c r="B8" s="43" t="s">
        <v>141</v>
      </c>
      <c r="C8" s="43">
        <v>81512000</v>
      </c>
      <c r="D8" s="45">
        <v>1553632.3</v>
      </c>
    </row>
    <row r="9" spans="1:6" x14ac:dyDescent="0.25">
      <c r="A9" s="43">
        <v>105064</v>
      </c>
      <c r="B9" s="43" t="s">
        <v>142</v>
      </c>
      <c r="C9" s="43">
        <v>18800000</v>
      </c>
      <c r="D9" s="44">
        <v>-523029.5900000023</v>
      </c>
    </row>
    <row r="10" spans="1:6" x14ac:dyDescent="0.25">
      <c r="A10" s="43">
        <v>105014</v>
      </c>
      <c r="B10" s="43" t="s">
        <v>143</v>
      </c>
      <c r="C10" s="43">
        <v>17510000</v>
      </c>
      <c r="D10" s="44">
        <v>371568.08000000025</v>
      </c>
    </row>
    <row r="11" spans="1:6" x14ac:dyDescent="0.25">
      <c r="A11" s="43">
        <v>215040</v>
      </c>
      <c r="B11" s="43" t="s">
        <v>144</v>
      </c>
      <c r="C11" s="43">
        <v>23500000</v>
      </c>
      <c r="D11" s="45">
        <v>-141474.15999999997</v>
      </c>
    </row>
    <row r="12" spans="1:6" x14ac:dyDescent="0.25">
      <c r="A12" s="43">
        <v>215108</v>
      </c>
      <c r="B12" s="43"/>
      <c r="C12" s="43">
        <v>22950000</v>
      </c>
      <c r="D12" s="46">
        <v>-2.9103830456733704E-11</v>
      </c>
    </row>
    <row r="13" spans="1:6" x14ac:dyDescent="0.25">
      <c r="A13" s="43">
        <v>101020</v>
      </c>
      <c r="B13" s="43" t="s">
        <v>145</v>
      </c>
      <c r="C13" s="43">
        <v>19110020</v>
      </c>
      <c r="D13" s="44">
        <v>3408830.8100000005</v>
      </c>
    </row>
    <row r="14" spans="1:6" x14ac:dyDescent="0.25">
      <c r="A14" s="43">
        <v>101020</v>
      </c>
      <c r="B14" s="43" t="s">
        <v>145</v>
      </c>
      <c r="C14" s="43">
        <v>19110030</v>
      </c>
      <c r="D14" s="45">
        <v>-1412158.1400000001</v>
      </c>
    </row>
    <row r="15" spans="1:6" x14ac:dyDescent="0.25">
      <c r="B15" s="43"/>
      <c r="C15" s="43"/>
      <c r="D15" s="43"/>
      <c r="E15" s="47"/>
    </row>
    <row r="17" spans="1:3" x14ac:dyDescent="0.25">
      <c r="A17" t="s">
        <v>146</v>
      </c>
    </row>
    <row r="19" spans="1:3" x14ac:dyDescent="0.25">
      <c r="A19" t="s">
        <v>112</v>
      </c>
      <c r="C19">
        <v>252.4</v>
      </c>
    </row>
    <row r="20" spans="1:3" x14ac:dyDescent="0.25">
      <c r="A20" t="s">
        <v>126</v>
      </c>
      <c r="C20">
        <v>-252.4</v>
      </c>
    </row>
    <row r="22" spans="1:3" x14ac:dyDescent="0.25">
      <c r="A22" t="s">
        <v>147</v>
      </c>
    </row>
    <row r="23" spans="1:3" x14ac:dyDescent="0.25">
      <c r="A23" t="s">
        <v>122</v>
      </c>
      <c r="C23" s="4">
        <v>864295.09004342696</v>
      </c>
    </row>
    <row r="24" spans="1:3" x14ac:dyDescent="0.25">
      <c r="A24" t="s">
        <v>123</v>
      </c>
      <c r="C24" s="4">
        <v>-914845.59277121758</v>
      </c>
    </row>
    <row r="26" spans="1:3" x14ac:dyDescent="0.25">
      <c r="A26" t="s">
        <v>124</v>
      </c>
      <c r="B26" s="3">
        <v>-7356.3739999999998</v>
      </c>
      <c r="C26" t="s">
        <v>148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2BEBBC51CC34A8C6E29860468EC45" ma:contentTypeVersion="3" ma:contentTypeDescription="Create a new document." ma:contentTypeScope="" ma:versionID="7b748a5c1f6cce25913432b623af2a37">
  <xsd:schema xmlns:xsd="http://www.w3.org/2001/XMLSchema" xmlns:xs="http://www.w3.org/2001/XMLSchema" xmlns:p="http://schemas.microsoft.com/office/2006/metadata/properties" xmlns:ns3="d1530491-eeaa-4bf2-b9d5-91e4d0f7701b" targetNamespace="http://schemas.microsoft.com/office/2006/metadata/properties" ma:root="true" ma:fieldsID="4664648c7f1b9bb9e43f460affa0ca72" ns3:_="">
    <xsd:import namespace="d1530491-eeaa-4bf2-b9d5-91e4d0f770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30491-eeaa-4bf2-b9d5-91e4d0f77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05CD73-580A-4D61-9714-17B91D97BE7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1530491-eeaa-4bf2-b9d5-91e4d0f7701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607FD4-49F6-4FAA-9138-3EF4572FF7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D799E9-9412-4FCD-98DE-7E94BE82F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30491-eeaa-4bf2-b9d5-91e4d0f77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Parameters</vt:lpstr>
      <vt:lpstr>Information</vt:lpstr>
      <vt:lpstr>1. Comprehensive income</vt:lpstr>
      <vt:lpstr>2. Financial position</vt:lpstr>
      <vt:lpstr>3. Cash Flows</vt:lpstr>
      <vt:lpstr>4. Operating segments</vt:lpstr>
      <vt:lpstr>Manual</vt:lpstr>
    </vt:vector>
  </TitlesOfParts>
  <Manager/>
  <Company>Elopak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Maria Saint Yves</dc:creator>
  <cp:keywords/>
  <dc:description/>
  <cp:lastModifiedBy>Charlotte Thomas</cp:lastModifiedBy>
  <cp:revision/>
  <dcterms:created xsi:type="dcterms:W3CDTF">2023-10-18T06:08:44Z</dcterms:created>
  <dcterms:modified xsi:type="dcterms:W3CDTF">2024-02-07T08:33:49Z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0x010100F0B2BEBBC51CC34A8C6E29860468EC45</vt:lpwstr>
  </property>
</Properties>
</file>